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pb_conn">'Calculation'!$E$13</definedName>
    <definedName name="pb_kind">'Calculation'!$E$15</definedName>
    <definedName name="pb_sup">'Calculation'!$E$16</definedName>
    <definedName name="pb_line">'Calculation'!$E$17</definedName>
    <definedName name="pb_end">'Calculation'!$E$18</definedName>
    <definedName name="pb_cend">'Calculation'!$E$19</definedName>
    <definedName name="pb_ri">'Calculation'!$E$20</definedName>
    <definedName name="pb_joint">'Calculation'!$E$21</definedName>
    <definedName name="pb_fbed">'Calculation'!$E$22</definedName>
    <definedName name="pb_tol">'Calculation'!$E$23</definedName>
    <definedName name="pb_b">'Calculation'!$E$24</definedName>
    <definedName name="pb_spread">'Calculation'!$E$25</definedName>
    <definedName name="pb_h">'Calculation'!$E$26</definedName>
    <definedName name="pb_l">'Calculation'!$E$27</definedName>
    <definedName name="pb_ln">'Calculation'!$E$28</definedName>
    <definedName name="pb_a">'Calculation'!$E$29</definedName>
    <definedName name="pb_F">'Calculation'!$E$32</definedName>
    <definedName name="inputs_ok">IFERROR(AND(OR(NA_sel="UK NA (BS EN)",NA_sel="PL NA (PN-EN)"),OR(conc_class="C20/25",conc_class="C25/30",conc_class="C28/35",conc_class="C30/37",conc_class="C32/40",conc_class="C35/45",conc_class="C40/50",conc_class="C45/55",conc_class="C50/60"),OR(pb_conn="Yes",pb_conn="No"),OR(pb_kind="Slab or roof on a linear support",pb_kind="Ribbed floor or purlin",pb_kind="Beam on a concentrated support"),OR(pb_sup="Steel",pb_sup="Reinforced concrete ≥ C30/37",pb_sup="Plain or reinforced concrete &lt; C30/37",pb_sup="Brickwork"),OR(pb_line="Line",pb_line="Concentrated"),OR(pb_end="Continuous bars over the support",pb_end="Straight bars or horizontal loops near the end",pb_end="Tendons or straight bars exposed at the end",pb_end="Vertical loop reinforcement"),ISNUMBER(pb_cend),pb_cend&gt;=0,ISNUMBER(pb_ri),pb_ri&gt;=0,OR(pb_joint="Dry",pb_joint="Bedded"),IF(pb_joint="Bedded",IF(ISNUMBER(pb_fbed),pb_fbed&gt;0,FALSE),TRUE),OR(pb_tol="Steel or precast concrete",pb_tol="Brickwork or cast in situ concrete"),ISNUMBER(pb_b),pb_b&gt;0,OR(pb_spread="No",pb_spread="Yes"),ISNUMBER(pb_h),pb_h&gt;0,ISNUMBER(pb_l),pb_l&gt;0,ISNUMBER(pb_ln),pb_ln&gt;0,ISNUMBER(pb_a),pb_a&gt;0,ISNUMBER(pb_F),pb_F&gt;0,AND(pb_ln&gt;=pb_l,IF(pb_joint="Bedded",pb_fbed&gt;0,TRUE),pb_conn="Yes")),FALSE)</definedName>
    <definedName name="input_status">'Calculation'!$G$33</definedName>
    <definedName name="pb_tolx">IF(pb_si=1,TRUE,IF(pb_si=4,FALSE,pb_tol="Steel or precast concrete"))</definedName>
    <definedName name="pb_isline">IF(pb_ki=1,TRUE,IF(pb_ki=3,FALSE,pb_line="Line"))</definedName>
    <definedName name="pb_ki">MATCH(pb_kind,{"Slab or roof on a linear support","Ribbed floor or purlin","Beam on a concentrated support"},0)</definedName>
    <definedName name="pb_si">MATCH(pb_sup,{"Steel","Reinforced concrete ≥ C30/37","Plain or reinforced concrete &lt; C30/37","Brickwork"},0)</definedName>
    <definedName name="pb_ei">MATCH(pb_end,{"Continuous bars over the support","Straight bars or horizontal loops near the end","Tendons or straight bars exposed at the end","Vertical loop reinforcement"},0)</definedName>
    <definedName name="bear_ok">IFERROR(AND(pb_a&gt;=areq_pb,a2ok_pb),FALSE)</definedName>
    <definedName name="bear_status">'Calculation'!$G$36</definedName>
    <definedName name="gamma_c">'Calculation'!$E$61</definedName>
    <definedName name="alpha_cc">'Calculation'!$E$62</definedName>
    <definedName name="f_ck">'Calculation'!$E$63</definedName>
    <definedName name="f_ctm">'Calculation'!$E$64</definedName>
    <definedName name="fcd_pb">'Calculation'!$E$65</definedName>
    <definedName name="fRd_pb">'Calculation'!$E$66</definedName>
    <definedName name="b1_pb">'Calculation'!$E$67</definedName>
    <definedName name="a1F_pb">'Calculation'!$E$68</definedName>
    <definedName name="pbc0_pb">a1F_pb</definedName>
    <definedName name="pbv0_pb">IF(AND(pbc0_pb&gt;=a1F_pb*(1-1E-12),pbc0_pb&gt;=INDEX({25,30,40;55,70,80;90,110,140},pb_ki,IF(pb_F*1000/(b1_pb*pbc0_pb*fcd_pb)&lt;=0.15+1E-9,1,IF(pb_F*1000/(b1_pb*pbc0_pb*fcd_pb)&lt;=0.4+1E-9,2,3)))),pbc0_pb,1E9)</definedName>
    <definedName name="pbc1_pb">INDEX({25,30,40;55,70,80;90,110,140},pb_ki,1)</definedName>
    <definedName name="pbv1_pb">IF(AND(pbc1_pb&gt;=a1F_pb*(1-1E-12),pbc1_pb&gt;=INDEX({25,30,40;55,70,80;90,110,140},pb_ki,IF(pb_F*1000/(b1_pb*pbc1_pb*fcd_pb)&lt;=0.15+1E-9,1,IF(pb_F*1000/(b1_pb*pbc1_pb*fcd_pb)&lt;=0.4+1E-9,2,3)))),pbc1_pb,1E9)</definedName>
    <definedName name="pbc2_pb">INDEX({25,30,40;55,70,80;90,110,140},pb_ki,2)</definedName>
    <definedName name="pbv2_pb">IF(AND(pbc2_pb&gt;=a1F_pb*(1-1E-12),pbc2_pb&gt;=INDEX({25,30,40;55,70,80;90,110,140},pb_ki,IF(pb_F*1000/(b1_pb*pbc2_pb*fcd_pb)&lt;=0.15+1E-9,1,IF(pb_F*1000/(b1_pb*pbc2_pb*fcd_pb)&lt;=0.4+1E-9,2,3)))),pbc2_pb,1E9)</definedName>
    <definedName name="pbc3_pb">INDEX({25,30,40;55,70,80;90,110,140},pb_ki,3)</definedName>
    <definedName name="pbv3_pb">IF(AND(pbc3_pb&gt;=a1F_pb*(1-1E-12),pbc3_pb&gt;=INDEX({25,30,40;55,70,80;90,110,140},pb_ki,IF(pb_F*1000/(b1_pb*pbc3_pb*fcd_pb)&lt;=0.15+1E-9,1,IF(pb_F*1000/(b1_pb*pbc3_pb*fcd_pb)&lt;=0.4+1E-9,2,3)))),pbc3_pb,1E9)</definedName>
    <definedName name="pbc4_pb">pb_F*1000/(b1_pb*fcd_pb*0.15)</definedName>
    <definedName name="pbv4_pb">IF(AND(pbc4_pb&gt;=a1F_pb*(1-1E-12),pbc4_pb&gt;=INDEX({25,30,40;55,70,80;90,110,140},pb_ki,IF(pb_F*1000/(b1_pb*pbc4_pb*fcd_pb)&lt;=0.15+1E-9,1,IF(pb_F*1000/(b1_pb*pbc4_pb*fcd_pb)&lt;=0.4+1E-9,2,3)))),pbc4_pb,1E9)</definedName>
    <definedName name="pbc5_pb">pb_F*1000/(b1_pb*fcd_pb*0.4)</definedName>
    <definedName name="pbv5_pb">IF(AND(pbc5_pb&gt;=a1F_pb*(1-1E-12),pbc5_pb&gt;=INDEX({25,30,40;55,70,80;90,110,140},pb_ki,IF(pb_F*1000/(b1_pb*pbc5_pb*fcd_pb)&lt;=0.15+1E-9,1,IF(pb_F*1000/(b1_pb*pbc5_pb*fcd_pb)&lt;=0.4+1E-9,2,3)))),pbc5_pb,1E9)</definedName>
    <definedName name="a1_pb">'Calculation'!$E$69</definedName>
    <definedName name="rs_pb">'Calculation'!$E$70</definedName>
    <definedName name="band_pb">IF(rs_pb&lt;=0.15+1E-9,1,IF(rs_pb&lt;=0.4+1E-9,2,3))</definedName>
    <definedName name="a2raw_pb">INDEX({0,0,10;5,10,15;5,10,15;10,15,25;10,15,25;20,25,35;10,15,-1;20,25,-1},2*pb_si-IF(pb_isline,1,0),band_pb)</definedName>
    <definedName name="a2ok_pb">a2raw_pb&gt;=0</definedName>
    <definedName name="a2_pb">'Calculation'!$E$74</definedName>
    <definedName name="a3_pb">'Calculation'!$E$75</definedName>
    <definedName name="da2_pb">'Calculation'!$E$76</definedName>
    <definedName name="da3_pb">'Calculation'!$E$77</definedName>
    <definedName name="areq_pb">'Calculation'!$E$78</definedName>
    <definedName name="chk_bear">'Calculation'!$G$79</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'Calculation'!$A$1:$H$83</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i val="1"/>
      <color rgb="008A8A8A"/>
      <sz val="8.5"/>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0">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14" fillId="0" borderId="0" applyAlignment="1" pivotButton="0" quotePrefix="0" xfId="0">
      <alignment vertical="top" wrapText="1"/>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0" fontId="15" fillId="0" borderId="1" applyAlignment="1" pivotButton="0" quotePrefix="0" xfId="0">
      <alignment horizontal="center" vertical="center"/>
    </xf>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166"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support</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'Geometry'!$D$3:$D$6</f>
            </numRef>
          </xVal>
          <yVal>
            <numRef>
              <f>'Geometry'!$E$3:$E$6</f>
            </numRef>
          </yVal>
          <smooth val="0"/>
        </ser>
        <ser>
          <idx val="2"/>
          <order val="2"/>
          <tx>
            <v>member</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bearing a1</v>
          </tx>
          <spPr>
            <a:ln xmlns:a="http://schemas.openxmlformats.org/drawingml/2006/main" w="50800">
              <a:solidFill>
                <a:srgbClr val="B3261E"/>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'Geometry'!$M$3:$M$4</f>
            </numRef>
          </xVal>
          <yVal>
            <numRef>
              <f>'Geometry'!$N$3:$N$4</f>
            </numRef>
          </yVal>
          <smooth val="0"/>
        </ser>
        <ser>
          <idx val="5"/>
          <order val="5"/>
          <tx>
            <strRef>
              <f>'Geometry'!$P$2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'Geometry'!$P$3</f>
            </numRef>
          </xVal>
          <yVal>
            <numRef>
              <f>'Geometry'!$Q$3</f>
            </numRef>
          </yVal>
          <smooth val="0"/>
        </ser>
        <ser>
          <idx val="6"/>
          <order val="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'Geometry'!$S$3:$S$4</f>
            </numRef>
          </xVal>
          <yVal>
            <numRef>
              <f>'Geometry'!$T$3:$T$4</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'Geometry'!$V$3</f>
            </numRef>
          </xVal>
          <yVal>
            <numRef>
              <f>'Geometry'!$W$3</f>
            </numRef>
          </yVal>
          <smooth val="0"/>
        </ser>
        <ser>
          <idx val="8"/>
          <order val="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'Geometry'!$AB$3</f>
            </numRef>
          </xVal>
          <yVal>
            <numRef>
              <f>'Geometry'!$AC$3</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ctr"/>
            <showLegendKey val="0"/>
            <showVal val="0"/>
            <showCatName val="0"/>
            <showSerName val="1"/>
            <showPercent val="0"/>
          </dLbls>
          <xVal>
            <numRef>
              <f>'Geometry'!$AE$3</f>
            </numRef>
          </xVal>
          <yVal>
            <numRef>
              <f>'Geometry'!$AF$3</f>
            </numRef>
          </yVal>
          <smooth val="0"/>
        </ser>
        <ser>
          <idx val="11"/>
          <order val="11"/>
          <tx>
            <v>frame</v>
          </tx>
          <spPr>
            <a:ln xmlns:a="http://schemas.openxmlformats.org/drawingml/2006/main">
              <a:noFill/>
              <a:prstDash val="solid"/>
            </a:ln>
          </spPr>
          <marker>
            <symbol val="none"/>
            <spPr>
              <a:ln xmlns:a="http://schemas.openxmlformats.org/drawingml/2006/main">
                <a:prstDash val="solid"/>
              </a:ln>
            </spPr>
          </marker>
          <xVal>
            <numRef>
              <f>'Geometry'!$AH$3:$AH$4</f>
            </numRef>
          </xVal>
          <yVal>
            <numRef>
              <f>'Geometry'!$AI$3:$AI$4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41</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Precast bearing</t>
        </is>
      </c>
    </row>
    <row r="8" ht="20" customHeight="1">
      <c r="B8" s="4" t="inlineStr">
        <is>
          <t>Bearing length of a precast member  ·  EN 1992-1-1 §10.9.5  ·  UK NA / PN-EN</t>
        </is>
      </c>
    </row>
    <row r="10">
      <c r="B10" s="5" t="inlineStr">
        <is>
          <t>Reference</t>
        </is>
      </c>
      <c r="C10" s="6" t="inlineStr">
        <is>
          <t>NAE-RC-034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Nominal bearing length of a simply supported precast slab, rib or beam on its support: the net bearing for the bearing stress, the ineffective lengths at the support and at the end of the member, and the allowances for the deviations of the spacing of the supports and of the member length.</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07" customHeight="1">
      <c r="B22" s="7" t="inlineStr">
        <is>
          <t>Connected (non-isolated) members only, 10.9.5.2; an isolated member needs 20 mm more and its movements allowed for (10.9.5.3), not covered. EN 1992-1-1 10.9.5.2 (10.6): a = a1 + a2 + a3 + √(Δa2² + Δa3²). a1 = FEd / (b1 fRd) with fRd = 0.4 fcd for a dry joint and the bedding strength (≤ 0.85 fcd) for a bedded one, not less than Table 10.2 for the relative bearing stress σEd / fcd at that a1 (the smallest a1 meeting both, so the band always matches the final stress). b1 at most 600 mm unless measures spread the pressure evenly or a more accurate analysis is made (10.9.5.2(3)), entered. A slab bears on a line support and a beam on a concentrated one; a ribbed floor or purlin either, entered. αcc of the NA (UK 0.85, allowed for all phenomena, conservative; PL 1.0). The concrete class entered is the weaker of the two members. a2 from Table 10.3 for the support material at that stress and a line or concentrated support (brickwork above 0.4 fcd needs a concrete padstone: FAIL here), a3 from Table 10.4 for the detailing at the end of the member and the support type, Δa2 from Table 10.5 with l the span, Δa3 = ln / 2500 with ln the member length. Tables 10.2 – 10.5 as in EN 1992-1-1 with AC:2010 (no nationally determined parameter here). fcd = αcc fck / γc of the weaker of the two concretes. The bearing stress on the support itself, the bearing pad and the reinforcement at the end (10.9.5.1, 10.9.5.2(4)) are not checked here.
The second-generation EN 1992-1-1:2023 is not yet implemented.</t>
        </is>
      </c>
    </row>
    <row r="24" ht="20" customHeight="1">
      <c r="B24" s="8" t="inlineStr">
        <is>
          <t>Further reading and independent cross-check</t>
        </is>
      </c>
      <c r="C24" s="9" t="n"/>
    </row>
    <row r="25" ht="62" customHeight="1">
      <c r="B25" s="10" t="inlineStr">
        <is>
          <t>•  The Concrete Centre, Concise Eurocode 2, 13 (precast concrete).
•  IStructE, Manual for the design of concrete building structures to Eurocode 2 (precast elements).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&amp;K8A8A8ANAE-RC-034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82"/>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Precast bearing</t>
        </is>
      </c>
      <c r="H2" s="1" t="n"/>
    </row>
    <row r="3" ht="16" customHeight="1">
      <c r="A3" s="1" t="n"/>
      <c r="B3" s="1" t="n"/>
      <c r="C3" s="15" t="inlineStr">
        <is>
          <t>NAE-RC-034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member and support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10.9.5.2</t>
        </is>
      </c>
      <c r="C13" s="24" t="inlineStr">
        <is>
          <t>Member connected to others  (isolated members: 10.9.5.3, not covered)</t>
        </is>
      </c>
      <c r="D13" s="23" t="n"/>
      <c r="E13" s="25" t="inlineStr">
        <is>
          <t>Yes</t>
        </is>
      </c>
      <c r="F13" s="23" t="n"/>
      <c r="G13" s="23" t="n"/>
    </row>
    <row r="14" ht="16.5" customHeight="1">
      <c r="B14" s="27" t="inlineStr">
        <is>
          <t>The concrete class above is the weaker of the supported and supporting members.</t>
        </is>
      </c>
    </row>
    <row r="15" ht="17" customHeight="1">
      <c r="B15" s="26" t="inlineStr">
        <is>
          <t>Table 10.2</t>
        </is>
      </c>
      <c r="C15" s="24" t="inlineStr">
        <is>
          <t>Supported member</t>
        </is>
      </c>
      <c r="D15" s="23" t="n"/>
      <c r="E15" s="25" t="inlineStr">
        <is>
          <t>Slab or roof on a linear support</t>
        </is>
      </c>
      <c r="F15" s="23" t="n"/>
      <c r="G15" s="23" t="n"/>
    </row>
    <row r="16" ht="17" customHeight="1">
      <c r="B16" s="26" t="inlineStr">
        <is>
          <t>Table 10.3</t>
        </is>
      </c>
      <c r="C16" s="24" t="inlineStr">
        <is>
          <t>Support material</t>
        </is>
      </c>
      <c r="D16" s="23" t="n"/>
      <c r="E16" s="25" t="inlineStr">
        <is>
          <t>Reinforced concrete ≥ C30/37</t>
        </is>
      </c>
      <c r="F16" s="23" t="n"/>
      <c r="G16" s="23" t="n"/>
    </row>
    <row r="17" ht="17" customHeight="1">
      <c r="B17" s="26" t="inlineStr">
        <is>
          <t>Tables 10.3, 10.4</t>
        </is>
      </c>
      <c r="C17" s="24" t="inlineStr">
        <is>
          <t>Support type  (ribbed floor or purlin; slab: line, beam: concentrated)</t>
        </is>
      </c>
      <c r="D17" s="23" t="n"/>
      <c r="E17" s="25" t="inlineStr">
        <is>
          <t>Line</t>
        </is>
      </c>
      <c r="F17" s="23" t="n"/>
      <c r="G17" s="23" t="n"/>
    </row>
    <row r="18" ht="17" customHeight="1">
      <c r="B18" s="26" t="inlineStr">
        <is>
          <t>Table 10.4</t>
        </is>
      </c>
      <c r="C18" s="24" t="inlineStr">
        <is>
          <t>Reinforcement at the end of the member</t>
        </is>
      </c>
      <c r="D18" s="23" t="n"/>
      <c r="E18" s="25" t="inlineStr">
        <is>
          <t>Straight bars or horizontal loops near the end</t>
        </is>
      </c>
      <c r="F18" s="23" t="n"/>
      <c r="G18" s="23" t="n"/>
    </row>
    <row r="19" ht="17" customHeight="1">
      <c r="B19" s="26" t="inlineStr">
        <is>
          <t>Table 10.4</t>
        </is>
      </c>
      <c r="C19" s="24" t="inlineStr">
        <is>
          <t>End cover of the bars  (for Table 10.4)</t>
        </is>
      </c>
      <c r="D19" s="28" t="inlineStr">
        <is>
          <r>
            <rPr>
              <rFont val="Calibri"/>
              <i val="1"/>
              <color rgb="002B2B2B"/>
              <sz val="10"/>
            </rPr>
            <t>c</t>
          </r>
          <r>
            <rPr>
              <rFont val="Calibri"/>
              <i val="1"/>
              <color rgb="002B2B2B"/>
              <sz val="10"/>
              <vertAlign val="subscript"/>
            </rPr>
            <t>end</t>
          </r>
        </is>
      </c>
      <c r="E19" s="25" t="n">
        <v>20</v>
      </c>
      <c r="F19" s="29" t="inlineStr">
        <is>
          <t>mm</t>
        </is>
      </c>
      <c r="G19" s="23" t="n"/>
    </row>
    <row r="20" ht="17" customHeight="1">
      <c r="B20" s="23" t="n"/>
      <c r="C20" s="24" t="inlineStr">
        <is>
          <t>Inner bend radius of a vertical loop  (Table 10.4)</t>
        </is>
      </c>
      <c r="D20" s="28" t="inlineStr">
        <is>
          <r>
            <rPr>
              <rFont val="Calibri"/>
              <i val="1"/>
              <color rgb="002B2B2B"/>
              <sz val="10"/>
            </rPr>
            <t>r</t>
          </r>
          <r>
            <rPr>
              <rFont val="Calibri"/>
              <i val="1"/>
              <color rgb="002B2B2B"/>
              <sz val="10"/>
              <vertAlign val="subscript"/>
            </rPr>
            <t>i</t>
          </r>
        </is>
      </c>
      <c r="E20" s="25" t="n">
        <v>40</v>
      </c>
      <c r="F20" s="29" t="inlineStr">
        <is>
          <t>mm</t>
        </is>
      </c>
      <c r="G20" s="23" t="n"/>
    </row>
    <row r="21" ht="17" customHeight="1">
      <c r="B21" s="26" t="inlineStr">
        <is>
          <t>10.9.5.2(2)</t>
        </is>
      </c>
      <c r="C21" s="24" t="inlineStr">
        <is>
          <t>Joint</t>
        </is>
      </c>
      <c r="D21" s="23" t="n"/>
      <c r="E21" s="25" t="inlineStr">
        <is>
          <t>Dry</t>
        </is>
      </c>
      <c r="F21" s="23" t="n"/>
      <c r="G21" s="23" t="n"/>
    </row>
    <row r="22" ht="17" customHeight="1">
      <c r="B22" s="26" t="inlineStr">
        <is>
          <t>10.9.5.2(2)</t>
        </is>
      </c>
      <c r="C22" s="24" t="inlineStr">
        <is>
          <t>Bedding: design strength  (bedded joint)</t>
        </is>
      </c>
      <c r="D22" s="28" t="inlineStr">
        <is>
          <r>
            <rPr>
              <rFont val="Calibri"/>
              <i val="1"/>
              <color rgb="002B2B2B"/>
              <sz val="10"/>
            </rPr>
            <t>f</t>
          </r>
          <r>
            <rPr>
              <rFont val="Calibri"/>
              <i val="1"/>
              <color rgb="002B2B2B"/>
              <sz val="10"/>
              <vertAlign val="subscript"/>
            </rPr>
            <t>bed</t>
          </r>
        </is>
      </c>
      <c r="E22" s="25" t="n">
        <v>10</v>
      </c>
      <c r="F22" s="29" t="inlineStr">
        <is>
          <t>MPa</t>
        </is>
      </c>
      <c r="G22" s="23" t="n"/>
    </row>
    <row r="23" ht="17" customHeight="1">
      <c r="B23" s="26" t="inlineStr">
        <is>
          <t>Table 10.5</t>
        </is>
      </c>
      <c r="C23" s="24" t="inlineStr">
        <is>
          <t>Concrete support: precast or cast in situ  (steel, brickwork: by material)</t>
        </is>
      </c>
      <c r="D23" s="23" t="n"/>
      <c r="E23" s="25" t="inlineStr">
        <is>
          <t>Steel or precast concrete</t>
        </is>
      </c>
      <c r="F23" s="23" t="n"/>
      <c r="G23" s="23" t="n"/>
    </row>
    <row r="24" ht="17" customHeight="1">
      <c r="B24" s="26" t="inlineStr">
        <is>
          <t>10.9.5.2(1)</t>
        </is>
      </c>
      <c r="C24" s="24" t="inlineStr">
        <is>
          <t>Bearing width</t>
        </is>
      </c>
      <c r="D24" s="28" t="inlineStr">
        <is>
          <r>
            <rPr>
              <rFont val="Calibri"/>
              <i val="1"/>
              <color rgb="002B2B2B"/>
              <sz val="10"/>
            </rPr>
            <t>b</t>
          </r>
          <r>
            <rPr>
              <rFont val="Calibri"/>
              <i val="1"/>
              <color rgb="002B2B2B"/>
              <sz val="10"/>
              <vertAlign val="subscript"/>
            </rPr>
            <t>1</t>
          </r>
        </is>
      </c>
      <c r="E24" s="25" t="n">
        <v>1200</v>
      </c>
      <c r="F24" s="29" t="inlineStr">
        <is>
          <t>mm</t>
        </is>
      </c>
      <c r="G24" s="23" t="n"/>
    </row>
    <row r="25" ht="17" customHeight="1">
      <c r="B25" s="26" t="inlineStr">
        <is>
          <t>10.9.5.2(3)</t>
        </is>
      </c>
      <c r="C25" s="24" t="inlineStr">
        <is>
          <t>Pressure spread evenly over b1 &gt; 600  (measures or analysis)</t>
        </is>
      </c>
      <c r="D25" s="23" t="n"/>
      <c r="E25" s="25" t="inlineStr">
        <is>
          <t>No</t>
        </is>
      </c>
      <c r="F25" s="23" t="n"/>
      <c r="G25" s="23" t="n"/>
    </row>
    <row r="26" ht="17" customHeight="1">
      <c r="B26" s="23" t="n"/>
      <c r="C26" s="24" t="inlineStr">
        <is>
          <t>Depth of the member  (drawing)</t>
        </is>
      </c>
      <c r="D26" s="28" t="inlineStr">
        <is>
          <r>
            <rPr>
              <rFont val="Calibri"/>
              <i val="1"/>
              <color rgb="002B2B2B"/>
              <sz val="10"/>
            </rPr>
            <t>h</t>
          </r>
        </is>
      </c>
      <c r="E26" s="25" t="n">
        <v>200</v>
      </c>
      <c r="F26" s="29" t="inlineStr">
        <is>
          <t>mm</t>
        </is>
      </c>
      <c r="G26" s="23" t="n"/>
    </row>
    <row r="27" ht="17" customHeight="1">
      <c r="B27" s="26" t="inlineStr">
        <is>
          <t>Table 10.5</t>
        </is>
      </c>
      <c r="C27" s="24" t="inlineStr">
        <is>
          <t>Clear span between the supports</t>
        </is>
      </c>
      <c r="D27" s="28" t="inlineStr">
        <is>
          <r>
            <rPr>
              <rFont val="Calibri"/>
              <i val="1"/>
              <color rgb="002B2B2B"/>
              <sz val="10"/>
            </rPr>
            <t>l</t>
          </r>
        </is>
      </c>
      <c r="E27" s="25" t="n">
        <v>6000</v>
      </c>
      <c r="F27" s="29" t="inlineStr">
        <is>
          <t>mm</t>
        </is>
      </c>
      <c r="G27" s="23" t="n"/>
    </row>
    <row r="28" ht="17" customHeight="1">
      <c r="B28" s="26" t="inlineStr">
        <is>
          <t>10.9.5.2(1)</t>
        </is>
      </c>
      <c r="C28" s="24" t="inlineStr">
        <is>
          <t>Length of the member</t>
        </is>
      </c>
      <c r="D28" s="28" t="inlineStr">
        <is>
          <r>
            <rPr>
              <rFont val="Calibri"/>
              <i val="1"/>
              <color rgb="002B2B2B"/>
              <sz val="10"/>
            </rPr>
            <t>l</t>
          </r>
          <r>
            <rPr>
              <rFont val="Calibri"/>
              <i val="1"/>
              <color rgb="002B2B2B"/>
              <sz val="10"/>
              <vertAlign val="subscript"/>
            </rPr>
            <t>n</t>
          </r>
        </is>
      </c>
      <c r="E28" s="25" t="n">
        <v>6200</v>
      </c>
      <c r="F28" s="29" t="inlineStr">
        <is>
          <t>mm</t>
        </is>
      </c>
      <c r="G28" s="23" t="n"/>
    </row>
    <row r="29" ht="17" customHeight="1">
      <c r="B29" s="23" t="n"/>
      <c r="C29" s="24" t="inlineStr">
        <is>
          <t>Nominal bearing length provided</t>
        </is>
      </c>
      <c r="D29" s="28" t="inlineStr">
        <is>
          <r>
            <rPr>
              <rFont val="Calibri"/>
              <i val="1"/>
              <color rgb="002B2B2B"/>
              <sz val="10"/>
            </rPr>
            <t>a</t>
          </r>
        </is>
      </c>
      <c r="E29" s="25" t="n">
        <v>100</v>
      </c>
      <c r="F29" s="29" t="inlineStr">
        <is>
          <t>mm</t>
        </is>
      </c>
      <c r="G29" s="23" t="n"/>
    </row>
    <row r="31" ht="22" customHeight="1">
      <c r="B31" s="20" t="inlineStr">
        <is>
          <t>Inputs  ·  design action</t>
        </is>
      </c>
      <c r="C31" s="21" t="n"/>
      <c r="D31" s="21" t="n"/>
      <c r="E31" s="21" t="n"/>
      <c r="F31" s="21" t="n"/>
      <c r="G31" s="22" t="inlineStr">
        <is>
          <t>Ultimate limit state</t>
        </is>
      </c>
    </row>
    <row r="32" ht="17" customHeight="1">
      <c r="B32" s="23" t="n"/>
      <c r="C32" s="24" t="inlineStr">
        <is>
          <t>Support reaction</t>
        </is>
      </c>
      <c r="D32" s="28" t="inlineStr">
        <is>
          <r>
            <rPr>
              <rFont val="Calibri"/>
              <i val="1"/>
              <color rgb="002B2B2B"/>
              <sz val="10"/>
            </rPr>
            <t>F</t>
          </r>
          <r>
            <rPr>
              <rFont val="Calibri"/>
              <i val="1"/>
              <color rgb="002B2B2B"/>
              <sz val="10"/>
              <vertAlign val="subscript"/>
            </rPr>
            <t>Ed</t>
          </r>
        </is>
      </c>
      <c r="E32" s="30" t="n">
        <v>60</v>
      </c>
      <c r="F32" s="29" t="inlineStr">
        <is>
          <t>kN</t>
        </is>
      </c>
      <c r="G32" s="23" t="n"/>
    </row>
    <row r="33" ht="17" customHeight="1">
      <c r="B33" s="23" t="n"/>
      <c r="C33" s="24" t="inlineStr">
        <is>
          <t>Inputs valid and consistent</t>
        </is>
      </c>
      <c r="D33" s="23" t="n"/>
      <c r="E33" s="9" t="n"/>
      <c r="F33" s="23" t="n"/>
      <c r="G33" s="31">
        <f>IF(inputs_ok,"OK","FAIL")</f>
        <v/>
      </c>
    </row>
    <row r="35" ht="22" customHeight="1">
      <c r="B35" s="20" t="inlineStr">
        <is>
          <t>Results</t>
        </is>
      </c>
      <c r="C35" s="21" t="n"/>
      <c r="D35" s="21" t="n"/>
      <c r="E35" s="21" t="n"/>
      <c r="F35" s="21" t="n"/>
      <c r="G35" s="21" t="n"/>
    </row>
    <row r="36" ht="26" customHeight="1">
      <c r="B36" s="32" t="n"/>
      <c r="C36" s="33" t="inlineStr">
        <is>
          <t>Bearing length  a_req / a_provided  (10.6)</t>
        </is>
      </c>
      <c r="D36" s="32" t="n"/>
      <c r="E36" s="34">
        <f>IF(inputs_ok,IF(a2ok_pb,areq_pb/pb_a,"not allowed"),"–")</f>
        <v/>
      </c>
      <c r="F36" s="35" t="inlineStr"/>
      <c r="G36" s="36">
        <f>IF(NOT(inputs_ok),"FAIL",IF(bear_ok,"OK","FAIL"))</f>
        <v/>
      </c>
    </row>
    <row r="37" ht="26" customHeight="1">
      <c r="B37" s="32" t="n"/>
      <c r="C37" s="33" t="inlineStr">
        <is>
          <t>Nominal bearing length needed</t>
        </is>
      </c>
      <c r="D37" s="37" t="inlineStr">
        <is>
          <r>
            <rPr>
              <rFont val="Calibri"/>
              <i val="1"/>
              <color rgb="002B2B2B"/>
              <sz val="11"/>
            </rPr>
            <t>a</t>
          </r>
          <r>
            <rPr>
              <rFont val="Calibri"/>
              <i val="1"/>
              <color rgb="002B2B2B"/>
              <sz val="11"/>
              <vertAlign val="subscript"/>
            </rPr>
            <t>req</t>
          </r>
        </is>
      </c>
      <c r="E37" s="38">
        <f>IF(inputs_ok,areq_pb,"–")</f>
        <v/>
      </c>
      <c r="F37" s="35" t="inlineStr">
        <is>
          <t>mm</t>
        </is>
      </c>
      <c r="G37" s="32" t="n"/>
    </row>
    <row r="38" ht="26" customHeight="1">
      <c r="B38" s="32" t="n"/>
      <c r="C38" s="33" t="inlineStr">
        <is>
          <t>Net bearing  (strength / Table 10.2)</t>
        </is>
      </c>
      <c r="D38" s="37" t="inlineStr">
        <is>
          <r>
            <rPr>
              <rFont val="Calibri"/>
              <i val="1"/>
              <color rgb="002B2B2B"/>
              <sz val="11"/>
            </rPr>
            <t>a</t>
          </r>
          <r>
            <rPr>
              <rFont val="Calibri"/>
              <i val="1"/>
              <color rgb="002B2B2B"/>
              <sz val="11"/>
              <vertAlign val="subscript"/>
            </rPr>
            <t>1</t>
          </r>
        </is>
      </c>
      <c r="E38" s="38">
        <f>IF(inputs_ok,a1_pb,"–")</f>
        <v/>
      </c>
      <c r="F38" s="35" t="inlineStr">
        <is>
          <t>mm</t>
        </is>
      </c>
      <c r="G38" s="32" t="n"/>
    </row>
    <row r="39" ht="26" customHeight="1">
      <c r="B39" s="32" t="n"/>
      <c r="C39" s="33" t="inlineStr">
        <is>
          <t>Relative bearing stress</t>
        </is>
      </c>
      <c r="D39" s="37" t="inlineStr">
        <is>
          <r>
            <rPr>
              <rFont val="Calibri"/>
              <i val="1"/>
              <color rgb="002B2B2B"/>
              <sz val="11"/>
            </rPr>
            <t>σ</t>
          </r>
          <r>
            <rPr>
              <rFont val="Calibri"/>
              <i val="1"/>
              <color rgb="002B2B2B"/>
              <sz val="11"/>
              <vertAlign val="subscript"/>
            </rPr>
            <t>Ed / f_cd</t>
          </r>
        </is>
      </c>
      <c r="E39" s="34">
        <f>IF(inputs_ok,rs_pb,"–")</f>
        <v/>
      </c>
      <c r="F39" s="35" t="inlineStr"/>
      <c r="G39" s="32" t="n"/>
    </row>
    <row r="40"/>
    <row r="41">
      <c r="B41" s="39" t="inlineStr">
        <is>
          <t>Your bearing  ·  section along the supported member: support (left), the net bearing a1 of the calculation (red, after a2 from the support edge), nominal length needed and provided</t>
        </is>
      </c>
    </row>
    <row r="42"/>
    <row r="43"/>
    <row r="44"/>
    <row r="45"/>
    <row r="46"/>
    <row r="47"/>
    <row r="48"/>
    <row r="49"/>
    <row r="50"/>
    <row r="51"/>
    <row r="52"/>
    <row r="53"/>
    <row r="54"/>
    <row r="55"/>
    <row r="56"/>
    <row r="57"/>
    <row r="58"/>
    <row r="59"/>
    <row r="60" ht="22" customHeight="1">
      <c r="B60" s="20" t="inlineStr">
        <is>
          <t>Calculation  ·  net bearing a1</t>
        </is>
      </c>
      <c r="C60" s="21" t="n"/>
      <c r="D60" s="21" t="n"/>
      <c r="E60" s="21" t="n"/>
      <c r="F60" s="21" t="n"/>
      <c r="G60" s="21" t="n"/>
    </row>
    <row r="61" ht="17" customHeight="1">
      <c r="B61" s="26" t="inlineStr">
        <is>
          <t>2.4.2.4(1)</t>
        </is>
      </c>
      <c r="C61" s="24" t="inlineStr">
        <is>
          <t>Partial factor, concrete</t>
        </is>
      </c>
      <c r="D61" s="28" t="inlineStr">
        <is>
          <r>
            <rPr>
              <rFont val="Calibri"/>
              <i val="1"/>
              <color rgb="002B2B2B"/>
              <sz val="10"/>
            </rPr>
            <t>γ</t>
          </r>
          <r>
            <rPr>
              <rFont val="Calibri"/>
              <i val="1"/>
              <color rgb="002B2B2B"/>
              <sz val="10"/>
              <vertAlign val="subscript"/>
            </rPr>
            <t>c</t>
          </r>
        </is>
      </c>
      <c r="E61" s="40">
        <f>IF(inputs_ok,ndp_gamma_c,NA())</f>
        <v/>
      </c>
      <c r="F61" s="23" t="n"/>
      <c r="G61" s="26" t="inlineStr">
        <is>
          <t>NDP sheet</t>
        </is>
      </c>
    </row>
    <row r="62" ht="17" customHeight="1">
      <c r="B62" s="26" t="inlineStr">
        <is>
          <t>3.1.6(1)</t>
        </is>
      </c>
      <c r="C62" s="24" t="inlineStr">
        <is>
          <t>Coefficient on compressive strength (flexure)</t>
        </is>
      </c>
      <c r="D62" s="28" t="inlineStr">
        <is>
          <r>
            <rPr>
              <rFont val="Calibri"/>
              <i val="1"/>
              <color rgb="002B2B2B"/>
              <sz val="10"/>
            </rPr>
            <t>α</t>
          </r>
          <r>
            <rPr>
              <rFont val="Calibri"/>
              <i val="1"/>
              <color rgb="002B2B2B"/>
              <sz val="10"/>
              <vertAlign val="subscript"/>
            </rPr>
            <t>cc</t>
          </r>
        </is>
      </c>
      <c r="E62" s="40">
        <f>IF(inputs_ok,ndp_alpha_cc,NA())</f>
        <v/>
      </c>
      <c r="F62" s="23" t="n"/>
      <c r="G62" s="26" t="inlineStr">
        <is>
          <t>NDP sheet</t>
        </is>
      </c>
    </row>
    <row r="63" ht="17" customHeight="1">
      <c r="B63" s="26" t="inlineStr">
        <is>
          <t>Table 3.1</t>
        </is>
      </c>
      <c r="C63" s="24" t="inlineStr">
        <is>
          <t>Characteristic cylinder strength</t>
        </is>
      </c>
      <c r="D63" s="28" t="inlineStr">
        <is>
          <r>
            <rPr>
              <rFont val="Calibri"/>
              <i val="1"/>
              <color rgb="002B2B2B"/>
              <sz val="10"/>
            </rPr>
            <t>f</t>
          </r>
          <r>
            <rPr>
              <rFont val="Calibri"/>
              <i val="1"/>
              <color rgb="002B2B2B"/>
              <sz val="10"/>
              <vertAlign val="subscript"/>
            </rPr>
            <t>ck</t>
          </r>
        </is>
      </c>
      <c r="E63" s="41">
        <f>IF(inputs_ok,VALUE(MID(conc_class,2,FIND("/",conc_class)-2)),NA())</f>
        <v/>
      </c>
      <c r="F63" s="29" t="inlineStr">
        <is>
          <t>MPa</t>
        </is>
      </c>
      <c r="G63" s="23" t="n"/>
    </row>
    <row r="64" ht="17" customHeight="1">
      <c r="B64" s="26" t="inlineStr">
        <is>
          <t>Table 3.1</t>
        </is>
      </c>
      <c r="C64" s="24" t="inlineStr">
        <is>
          <t>Mean tensile strength</t>
        </is>
      </c>
      <c r="D64" s="28" t="inlineStr">
        <is>
          <r>
            <rPr>
              <rFont val="Calibri"/>
              <i val="1"/>
              <color rgb="002B2B2B"/>
              <sz val="10"/>
            </rPr>
            <t>f</t>
          </r>
          <r>
            <rPr>
              <rFont val="Calibri"/>
              <i val="1"/>
              <color rgb="002B2B2B"/>
              <sz val="10"/>
              <vertAlign val="subscript"/>
            </rPr>
            <t>ctm</t>
          </r>
        </is>
      </c>
      <c r="E64" s="40">
        <f>IF(inputs_ok,IF(f_ck&lt;=50,0.3*f_ck^(2/3),2.12*LN(1+(f_ck+8)/10)),NA())</f>
        <v/>
      </c>
      <c r="F64" s="29" t="inlineStr">
        <is>
          <t>MPa</t>
        </is>
      </c>
      <c r="G64" s="23" t="n"/>
    </row>
    <row r="65" ht="17" customHeight="1">
      <c r="B65" s="26" t="inlineStr">
        <is>
          <t>3.1.6(1)</t>
        </is>
      </c>
      <c r="C65" s="24" t="inlineStr">
        <is>
          <t>Design compressive strength  αcc fck / γc</t>
        </is>
      </c>
      <c r="D65" s="28" t="inlineStr">
        <is>
          <r>
            <rPr>
              <rFont val="Calibri"/>
              <i val="1"/>
              <color rgb="002B2B2B"/>
              <sz val="10"/>
            </rPr>
            <t>f</t>
          </r>
          <r>
            <rPr>
              <rFont val="Calibri"/>
              <i val="1"/>
              <color rgb="002B2B2B"/>
              <sz val="10"/>
              <vertAlign val="subscript"/>
            </rPr>
            <t>cd</t>
          </r>
        </is>
      </c>
      <c r="E65" s="40">
        <f>IF(inputs_ok,alpha_cc*f_ck/gamma_c,NA())</f>
        <v/>
      </c>
      <c r="F65" s="29" t="inlineStr">
        <is>
          <t>MPa</t>
        </is>
      </c>
      <c r="G65" s="23" t="n"/>
    </row>
    <row r="66" ht="17" customHeight="1">
      <c r="B66" s="26" t="inlineStr">
        <is>
          <t>10.9.5.2(2)</t>
        </is>
      </c>
      <c r="C66" s="24" t="inlineStr">
        <is>
          <t>Bearing strength  dry 0.4 fcd;  bedded min(fbed; 0.85 fcd)</t>
        </is>
      </c>
      <c r="D66" s="28" t="inlineStr">
        <is>
          <r>
            <rPr>
              <rFont val="Calibri"/>
              <i val="1"/>
              <color rgb="002B2B2B"/>
              <sz val="10"/>
            </rPr>
            <t>f</t>
          </r>
          <r>
            <rPr>
              <rFont val="Calibri"/>
              <i val="1"/>
              <color rgb="002B2B2B"/>
              <sz val="10"/>
              <vertAlign val="subscript"/>
            </rPr>
            <t>Rd</t>
          </r>
        </is>
      </c>
      <c r="E66" s="40">
        <f>IF(inputs_ok,IF(pb_joint="Dry",0.4*fcd_pb,MIN(pb_fbed,0.85*fcd_pb)),NA())</f>
        <v/>
      </c>
      <c r="F66" s="29" t="inlineStr">
        <is>
          <t>MPa</t>
        </is>
      </c>
      <c r="G66" s="23" t="n"/>
    </row>
    <row r="67" ht="17" customHeight="1">
      <c r="B67" s="26" t="inlineStr">
        <is>
          <t>10.9.5.2(3)</t>
        </is>
      </c>
      <c r="C67" s="24" t="inlineStr">
        <is>
          <t>Effective width  (≤ 600 mm unless the pressure is spread)</t>
        </is>
      </c>
      <c r="D67" s="28" t="inlineStr">
        <is>
          <r>
            <rPr>
              <rFont val="Calibri"/>
              <i val="1"/>
              <color rgb="002B2B2B"/>
              <sz val="10"/>
            </rPr>
            <t>b</t>
          </r>
          <r>
            <rPr>
              <rFont val="Calibri"/>
              <i val="1"/>
              <color rgb="002B2B2B"/>
              <sz val="10"/>
              <vertAlign val="subscript"/>
            </rPr>
            <t>1</t>
          </r>
        </is>
      </c>
      <c r="E67" s="41">
        <f>IF(inputs_ok,IF(pb_spread="Yes",pb_b,MIN(pb_b,600)),NA())</f>
        <v/>
      </c>
      <c r="F67" s="29" t="inlineStr">
        <is>
          <t>mm</t>
        </is>
      </c>
      <c r="G67" s="23" t="n"/>
    </row>
    <row r="68" ht="17" customHeight="1">
      <c r="B68" s="26" t="inlineStr">
        <is>
          <t>(10.6)</t>
        </is>
      </c>
      <c r="C68" s="24" t="inlineStr">
        <is>
          <t>For strength  FEd / (b1 fRd)</t>
        </is>
      </c>
      <c r="D68" s="28" t="inlineStr">
        <is>
          <r>
            <rPr>
              <rFont val="Calibri"/>
              <i val="1"/>
              <color rgb="002B2B2B"/>
              <sz val="10"/>
            </rPr>
            <t>a</t>
          </r>
          <r>
            <rPr>
              <rFont val="Calibri"/>
              <i val="1"/>
              <color rgb="002B2B2B"/>
              <sz val="10"/>
              <vertAlign val="subscript"/>
            </rPr>
            <t>1,F</t>
          </r>
        </is>
      </c>
      <c r="E68" s="42">
        <f>IF(inputs_ok,pb_F*1000/(b1_pb*fRd_pb),NA())</f>
        <v/>
      </c>
      <c r="F68" s="29" t="inlineStr">
        <is>
          <t>mm</t>
        </is>
      </c>
      <c r="G68" s="23" t="n"/>
    </row>
    <row r="69" ht="17" customHeight="1">
      <c r="B69" s="26" t="inlineStr">
        <is>
          <t>10.9.5.2(1), Table 10.2</t>
        </is>
      </c>
      <c r="C69" s="24" t="inlineStr">
        <is>
          <t>Net bearing  smallest a1 ≥ a1,F and ≥ Table 10.2 at its own σEd/fcd</t>
        </is>
      </c>
      <c r="D69" s="28" t="inlineStr">
        <is>
          <r>
            <rPr>
              <rFont val="Calibri"/>
              <i val="1"/>
              <color rgb="002B2B2B"/>
              <sz val="10"/>
            </rPr>
            <t>a</t>
          </r>
          <r>
            <rPr>
              <rFont val="Calibri"/>
              <i val="1"/>
              <color rgb="002B2B2B"/>
              <sz val="10"/>
              <vertAlign val="subscript"/>
            </rPr>
            <t>1</t>
          </r>
        </is>
      </c>
      <c r="E69" s="43">
        <f>IF(inputs_ok,MIN(pbv0_pb,pbv1_pb,pbv2_pb,pbv3_pb,pbv4_pb,pbv5_pb),NA())</f>
        <v/>
      </c>
      <c r="F69" s="29" t="inlineStr">
        <is>
          <t>mm</t>
        </is>
      </c>
      <c r="G69" s="23" t="n"/>
    </row>
    <row r="70" ht="17" customHeight="1">
      <c r="B70" s="23" t="n"/>
      <c r="C70" s="24" t="inlineStr">
        <is>
          <t>Relative bearing stress  FEd / (b1 a1 fcd)</t>
        </is>
      </c>
      <c r="D70" s="28" t="inlineStr">
        <is>
          <r>
            <rPr>
              <rFont val="Calibri"/>
              <i val="1"/>
              <color rgb="002B2B2B"/>
              <sz val="10"/>
            </rPr>
            <t>σ</t>
          </r>
          <r>
            <rPr>
              <rFont val="Calibri"/>
              <i val="1"/>
              <color rgb="002B2B2B"/>
              <sz val="10"/>
              <vertAlign val="subscript"/>
            </rPr>
            <t>Ed/f_cd</t>
          </r>
        </is>
      </c>
      <c r="E70" s="44">
        <f>IF(inputs_ok,pb_F*1000/(b1_pb*a1_pb*fcd_pb),NA())</f>
        <v/>
      </c>
      <c r="F70" s="23" t="n"/>
      <c r="G70" s="23" t="n"/>
    </row>
    <row r="71" ht="17" customHeight="1">
      <c r="B71" s="26" t="inlineStr">
        <is>
          <t>Table 10.2</t>
        </is>
      </c>
      <c r="C71" s="24" t="inlineStr">
        <is>
          <t>Band of that stress  (1: ≤ 0.15, 2: ≤ 0.4, 3: above)</t>
        </is>
      </c>
      <c r="D71" s="23" t="n"/>
      <c r="E71" s="41">
        <f>IF(inputs_ok,band_pb,NA())</f>
        <v/>
      </c>
      <c r="F71" s="23" t="n"/>
      <c r="G71" s="23" t="n"/>
    </row>
    <row r="72"/>
    <row r="73" ht="22" customHeight="1">
      <c r="B73" s="20" t="inlineStr">
        <is>
          <t>Calculation  ·  ineffective lengths and tolerances</t>
        </is>
      </c>
      <c r="C73" s="21" t="n"/>
      <c r="D73" s="21" t="n"/>
      <c r="E73" s="21" t="n"/>
      <c r="F73" s="21" t="n"/>
      <c r="G73" s="21" t="n"/>
    </row>
    <row r="74" ht="17" customHeight="1">
      <c r="B74" s="26" t="inlineStr">
        <is>
          <t>Table 10.3</t>
        </is>
      </c>
      <c r="C74" s="24" t="inlineStr">
        <is>
          <t>At the support  a2  (brickwork above 0.4 fcd: padstone needed)</t>
        </is>
      </c>
      <c r="D74" s="28" t="inlineStr">
        <is>
          <r>
            <rPr>
              <rFont val="Calibri"/>
              <i val="1"/>
              <color rgb="002B2B2B"/>
              <sz val="10"/>
            </rPr>
            <t>a</t>
          </r>
          <r>
            <rPr>
              <rFont val="Calibri"/>
              <i val="1"/>
              <color rgb="002B2B2B"/>
              <sz val="10"/>
              <vertAlign val="subscript"/>
            </rPr>
            <t>2</t>
          </r>
        </is>
      </c>
      <c r="E74" s="41">
        <f>IF(inputs_ok,IF(a2ok_pb,a2raw_pb,NA()),NA())</f>
        <v/>
      </c>
      <c r="F74" s="29" t="inlineStr">
        <is>
          <t>mm</t>
        </is>
      </c>
      <c r="G74" s="23" t="n"/>
    </row>
    <row r="75" ht="17" customHeight="1">
      <c r="B75" s="26" t="inlineStr">
        <is>
          <t>Table 10.4</t>
        </is>
      </c>
      <c r="C75" s="24" t="inlineStr">
        <is>
          <t>At the end of the member  a3</t>
        </is>
      </c>
      <c r="D75" s="28" t="inlineStr">
        <is>
          <r>
            <rPr>
              <rFont val="Calibri"/>
              <i val="1"/>
              <color rgb="002B2B2B"/>
              <sz val="10"/>
            </rPr>
            <t>a</t>
          </r>
          <r>
            <rPr>
              <rFont val="Calibri"/>
              <i val="1"/>
              <color rgb="002B2B2B"/>
              <sz val="10"/>
              <vertAlign val="subscript"/>
            </rPr>
            <t>3</t>
          </r>
        </is>
      </c>
      <c r="E75" s="41">
        <f>IF(inputs_ok,CHOOSE(pb_ei,0,IF(pb_isline,5,MAX(15,pb_cend)),IF(pb_isline,5,15),IF(pb_isline,15,pb_cend+pb_ri)),NA())</f>
        <v/>
      </c>
      <c r="F75" s="29" t="inlineStr">
        <is>
          <t>mm</t>
        </is>
      </c>
      <c r="G75" s="23" t="n"/>
    </row>
    <row r="76" ht="17" customHeight="1">
      <c r="B76" s="26" t="inlineStr">
        <is>
          <t>Table 10.5</t>
        </is>
      </c>
      <c r="C76" s="24" t="inlineStr">
        <is>
          <t>Spacing deviation  Δa2  (steel, precast: l/1200 in 10 – 30; brickwork, in situ: l/1200 + 5 in 15 – 40)</t>
        </is>
      </c>
      <c r="D76" s="28" t="inlineStr">
        <is>
          <r>
            <rPr>
              <rFont val="Calibri"/>
              <i val="1"/>
              <color rgb="002B2B2B"/>
              <sz val="10"/>
            </rPr>
            <t>Δa</t>
          </r>
          <r>
            <rPr>
              <rFont val="Calibri"/>
              <i val="1"/>
              <color rgb="002B2B2B"/>
              <sz val="10"/>
              <vertAlign val="subscript"/>
            </rPr>
            <t>2</t>
          </r>
        </is>
      </c>
      <c r="E76" s="42">
        <f>IF(inputs_ok,IF(pb_tolx,MIN(30,MAX(10,pb_l/1200)),MIN(40,MAX(15,pb_l/1200+5))),NA())</f>
        <v/>
      </c>
      <c r="F76" s="29" t="inlineStr">
        <is>
          <t>mm</t>
        </is>
      </c>
      <c r="G76" s="23" t="n"/>
    </row>
    <row r="77" ht="17" customHeight="1">
      <c r="B77" s="26" t="inlineStr">
        <is>
          <t>10.9.5.2(1)</t>
        </is>
      </c>
      <c r="C77" s="24" t="inlineStr">
        <is>
          <t>Length deviation  Δa3 = ln / 2500</t>
        </is>
      </c>
      <c r="D77" s="28" t="inlineStr">
        <is>
          <r>
            <rPr>
              <rFont val="Calibri"/>
              <i val="1"/>
              <color rgb="002B2B2B"/>
              <sz val="10"/>
            </rPr>
            <t>Δa</t>
          </r>
          <r>
            <rPr>
              <rFont val="Calibri"/>
              <i val="1"/>
              <color rgb="002B2B2B"/>
              <sz val="10"/>
              <vertAlign val="subscript"/>
            </rPr>
            <t>3</t>
          </r>
        </is>
      </c>
      <c r="E77" s="42">
        <f>IF(inputs_ok,pb_ln/2500,NA())</f>
        <v/>
      </c>
      <c r="F77" s="29" t="inlineStr">
        <is>
          <t>mm</t>
        </is>
      </c>
      <c r="G77" s="23" t="n"/>
    </row>
    <row r="78" ht="17" customHeight="1">
      <c r="B78" s="26" t="inlineStr">
        <is>
          <t>(10.6)</t>
        </is>
      </c>
      <c r="C78" s="24" t="inlineStr">
        <is>
          <t>Nominal length  a1 + a2 + a3 + √(Δa2² + Δa3²)</t>
        </is>
      </c>
      <c r="D78" s="28" t="inlineStr">
        <is>
          <r>
            <rPr>
              <rFont val="Calibri"/>
              <i val="1"/>
              <color rgb="002B2B2B"/>
              <sz val="10"/>
            </rPr>
            <t>a</t>
          </r>
          <r>
            <rPr>
              <rFont val="Calibri"/>
              <i val="1"/>
              <color rgb="002B2B2B"/>
              <sz val="10"/>
              <vertAlign val="subscript"/>
            </rPr>
            <t>req</t>
          </r>
        </is>
      </c>
      <c r="E78" s="43">
        <f>IF(inputs_ok,a1_pb+a2_pb+a3_pb+SQRT(da2_pb^2+da3_pb^2),NA())</f>
        <v/>
      </c>
      <c r="F78" s="29" t="inlineStr">
        <is>
          <t>mm</t>
        </is>
      </c>
      <c r="G78" s="23" t="n"/>
    </row>
    <row r="79" ht="17" customHeight="1">
      <c r="B79" s="26" t="inlineStr">
        <is>
          <t>(10.6)</t>
        </is>
      </c>
      <c r="C79" s="24" t="inlineStr">
        <is>
          <t>Provided ≥ needed</t>
        </is>
      </c>
      <c r="D79" s="28" t="inlineStr">
        <is>
          <r>
            <rPr>
              <rFont val="Calibri"/>
              <i val="1"/>
              <color rgb="002B2B2B"/>
              <sz val="10"/>
            </rPr>
            <t>a</t>
          </r>
        </is>
      </c>
      <c r="E79" s="41">
        <f>IF(inputs_ok,pb_a,NA())</f>
        <v/>
      </c>
      <c r="F79" s="29" t="inlineStr">
        <is>
          <t>mm</t>
        </is>
      </c>
      <c r="G79" s="31">
        <f>IF(NOT(inputs_ok),"FAIL",IF(bear_ok,"OK","FAIL"))</f>
        <v/>
      </c>
    </row>
    <row r="80" ht="16.5" customHeight="1">
      <c r="B80" s="27" t="inlineStr">
        <is>
          <t>Where the support or the member has a chamfer or a recess, measure a from the effective edges (Figure 10.6).</t>
        </is>
      </c>
    </row>
    <row r="81"/>
    <row r="82" ht="29" customHeight="1">
      <c r="B82" s="27"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80:G80"/>
    <mergeCell ref="B14:G14"/>
    <mergeCell ref="E5:G5"/>
    <mergeCell ref="B82:G82"/>
    <mergeCell ref="D2:G2"/>
    <mergeCell ref="E7:G7"/>
    <mergeCell ref="E6:G6"/>
    <mergeCell ref="C3:G3"/>
  </mergeCells>
  <conditionalFormatting sqref="G9:G83">
    <cfRule type="expression" priority="1" dxfId="0">
      <formula>G9="OK"</formula>
    </cfRule>
    <cfRule type="expression" priority="2" dxfId="1">
      <formula>G9="FAIL"</formula>
    </cfRule>
    <cfRule type="expression" priority="3" dxfId="2">
      <formula>LEFT(G9,1)="!"</formula>
    </cfRule>
  </conditionalFormatting>
  <dataValidations count="1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"Yes,No"</formula1>
    </dataValidation>
    <dataValidation sqref="E15" showDropDown="0" showInputMessage="0" showErrorMessage="1" allowBlank="0" errorTitle="NA Engineering" error="Pick a value from the list." type="list" errorStyle="stop">
      <formula1>"Slab or roof on a linear support,Ribbed floor or purlin,Beam on a concentrated support"</formula1>
    </dataValidation>
    <dataValidation sqref="E16" showDropDown="0" showInputMessage="0" showErrorMessage="1" allowBlank="0" errorTitle="NA Engineering" error="Pick a value from the list." type="list" errorStyle="stop">
      <formula1>"Steel,Reinforced concrete ≥ C30/37,Plain or reinforced concrete &lt; C30/37,Brickwork"</formula1>
    </dataValidation>
    <dataValidation sqref="E17" showDropDown="0" showInputMessage="0" showErrorMessage="1" allowBlank="0" errorTitle="NA Engineering" error="Pick a value from the list." type="list" errorStyle="stop">
      <formula1>"Line,Concentrated"</formula1>
    </dataValidation>
    <dataValidation sqref="E18" showDropDown="0" showInputMessage="0" showErrorMessage="1" allowBlank="0" errorTitle="NA Engineering" error="Pick a value from the list." type="list" errorStyle="stop">
      <formula1>"Continuous bars over the support,Straight bars or horizontal loops near the end,Tendons or straight bars exposed at the end,Vertical loop reinforcement"</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Pick a value from the list." type="list" errorStyle="stop">
      <formula1>"Dry,Bedded"</formula1>
    </dataValidation>
    <dataValidation sqref="E22" showDropDown="0" showInputMessage="0" showErrorMessage="1" allowBlank="1" errorTitle="NA Engineering" error="Enter a number greater than 0." type="custom" errorStyle="stop">
      <formula1>IF(pb_joint="Bedded",AND(ISNUMBER(E22),E22&gt;0),TRUE)</formula1>
    </dataValidation>
    <dataValidation sqref="E23" showDropDown="0" showInputMessage="0" showErrorMessage="1" allowBlank="0" errorTitle="NA Engineering" error="Pick a value from the list." type="list" errorStyle="stop">
      <formula1>"Steel or precast concrete,Brickwork or cast in situ concrete"</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Pick a value from the list." type="list" errorStyle="stop">
      <formula1>"No,Yes"</formula1>
    </dataValidation>
    <dataValidation sqref="E26"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&amp;K8A8A8ANAE-RC-034  v1.0</oddFooter>
    <evenHeader/>
    <evenFooter/>
    <firstHeader/>
    <firstFooter/>
  </headerFooter>
  <rowBreaks count="1" manualBreakCount="1">
    <brk id="34"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I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support</t>
        </is>
      </c>
      <c r="G2" t="inlineStr">
        <is>
          <t>member</t>
        </is>
      </c>
      <c r="J2" t="inlineStr">
        <is>
          <t>bearing a1</t>
        </is>
      </c>
      <c r="M2" t="inlineStr">
        <is>
          <t>dim</t>
        </is>
      </c>
      <c r="P2">
        <f>IF(inputs_ok,"a "&amp;TEXT(pb_a,"0"),"")</f>
        <v/>
      </c>
      <c r="S2" t="inlineStr">
        <is>
          <t>dim</t>
        </is>
      </c>
      <c r="V2">
        <f>IF(inputs_ok,"a_req "&amp;TEXT(areq_pb,"0"),"")</f>
        <v/>
      </c>
      <c r="Y2" t="inlineStr">
        <is>
          <t>dim</t>
        </is>
      </c>
      <c r="AB2">
        <f>IF(inputs_ok,"a1 "&amp;TEXT(a1_pb,"0"),"")</f>
        <v/>
      </c>
      <c r="AE2">
        <f>IF(inputs_ok,"F_Ed "&amp;TEXT(pb_F,"0")&amp;" kN on b1 "&amp;TEXT(b1_pb,"0"),"")</f>
        <v/>
      </c>
      <c r="AH2" t="inlineStr">
        <is>
          <t>frame</t>
        </is>
      </c>
    </row>
    <row r="3">
      <c r="A3">
        <f>0</f>
        <v/>
      </c>
      <c r="B3">
        <f>0</f>
        <v/>
      </c>
      <c r="D3">
        <f>IF(inputs_ok,-(MAX(pb_a,areq_pb)+0.3*pb_h),NA())</f>
        <v/>
      </c>
      <c r="E3">
        <f>-2.5*pb_h</f>
        <v/>
      </c>
      <c r="G3">
        <f>IF(inputs_ok,-pb_a,NA())</f>
        <v/>
      </c>
      <c r="H3">
        <f>0</f>
        <v/>
      </c>
      <c r="J3">
        <f>IF(inputs_ok,-(a2_pb+a1_pb),NA())</f>
        <v/>
      </c>
      <c r="K3">
        <f>0</f>
        <v/>
      </c>
      <c r="M3">
        <f>IF(inputs_ok,IF(TRUE,-pb_a,NA()),NA())</f>
        <v/>
      </c>
      <c r="N3">
        <f>IF(TRUE,pb_h+0.25*pb_h,NA())</f>
        <v/>
      </c>
      <c r="P3">
        <f>IF(inputs_ok,IF(TRUE,((-pb_a)+(0))/2,NA()),NA())</f>
        <v/>
      </c>
      <c r="Q3">
        <f>IF(TRUE,((pb_h+0.25*pb_h)+(pb_h+0.25*pb_h))/2,NA())</f>
        <v/>
      </c>
      <c r="S3">
        <f>IF(inputs_ok,IF(TRUE,-areq_pb,NA()),NA())</f>
        <v/>
      </c>
      <c r="T3">
        <f>IF(TRUE,-0.35*pb_h,NA())</f>
        <v/>
      </c>
      <c r="V3">
        <f>IF(inputs_ok,IF(TRUE,((-areq_pb)+(0))/2,NA()),NA())</f>
        <v/>
      </c>
      <c r="W3">
        <f>IF(TRUE,((-0.35*pb_h)+(-0.35*pb_h))/2,NA())</f>
        <v/>
      </c>
      <c r="Y3">
        <f>IF(inputs_ok,IF(TRUE,-(a2_pb+a1_pb),NA()),NA())</f>
        <v/>
      </c>
      <c r="Z3">
        <f>IF(TRUE,0.45*pb_h,NA())</f>
        <v/>
      </c>
      <c r="AB3">
        <f>IF(inputs_ok,IF(TRUE,((-(a2_pb+a1_pb))+(-(a2_pb)))/2,NA()),NA())</f>
        <v/>
      </c>
      <c r="AC3">
        <f>IF(TRUE,((0.45*pb_h)+(0.45*pb_h))/2,NA())</f>
        <v/>
      </c>
      <c r="AE3">
        <f>IF(inputs_ok,1.5*pb_h,NA())</f>
        <v/>
      </c>
      <c r="AF3">
        <f>pb_h/2</f>
        <v/>
      </c>
      <c r="AH3">
        <f>((-(MAX(pb_a,areq_pb)+0.3*pb_h)-0.1*MAX((MAX(pb_a,areq_pb)+0.3*pb_h),3*pb_h))+(3*pb_h+0.1*MAX((MAX(pb_a,areq_pb)+0.3*pb_h),3*pb_h)))/2-MAX((1.7*pb_h)-(-2.6*pb_h),((3*pb_h+0.1*MAX((MAX(pb_a,areq_pb)+0.3*pb_h),3*pb_h))-(-(MAX(pb_a,areq_pb)+0.3*pb_h)-0.1*MAX((MAX(pb_a,areq_pb)+0.3*pb_h),3*pb_h)))/1.55)*0.53*1.55</f>
        <v/>
      </c>
      <c r="AI3">
        <f>((-2.6*pb_h)+(1.7*pb_h))/2-MAX((1.7*pb_h)-(-2.6*pb_h),((3*pb_h+0.1*MAX((MAX(pb_a,areq_pb)+0.3*pb_h),3*pb_h))-(-(MAX(pb_a,areq_pb)+0.3*pb_h)-0.1*MAX((MAX(pb_a,areq_pb)+0.3*pb_h),3*pb_h)))/1.55)*0.53</f>
        <v/>
      </c>
    </row>
    <row r="4">
      <c r="D4">
        <f>IF(inputs_ok,-(MAX(pb_a,areq_pb)+0.3*pb_h),NA())</f>
        <v/>
      </c>
      <c r="E4">
        <f>0</f>
        <v/>
      </c>
      <c r="G4">
        <f>IF(inputs_ok,3*pb_h,NA())</f>
        <v/>
      </c>
      <c r="H4">
        <f>0</f>
        <v/>
      </c>
      <c r="J4">
        <f>IF(inputs_ok,-(a2_pb),NA())</f>
        <v/>
      </c>
      <c r="K4">
        <f>0</f>
        <v/>
      </c>
      <c r="M4">
        <f>IF(inputs_ok,IF(TRUE,0,NA()),NA())</f>
        <v/>
      </c>
      <c r="N4">
        <f>IF(TRUE,pb_h+0.25*pb_h,NA())</f>
        <v/>
      </c>
      <c r="S4">
        <f>IF(inputs_ok,IF(TRUE,0,NA()),NA())</f>
        <v/>
      </c>
      <c r="T4">
        <f>IF(TRUE,-0.35*pb_h,NA())</f>
        <v/>
      </c>
      <c r="Y4">
        <f>IF(inputs_ok,IF(TRUE,-(a2_pb),NA()),NA())</f>
        <v/>
      </c>
      <c r="Z4">
        <f>IF(TRUE,0.45*pb_h,NA())</f>
        <v/>
      </c>
      <c r="AH4">
        <f>((-(MAX(pb_a,areq_pb)+0.3*pb_h)-0.1*MAX((MAX(pb_a,areq_pb)+0.3*pb_h),3*pb_h))+(3*pb_h+0.1*MAX((MAX(pb_a,areq_pb)+0.3*pb_h),3*pb_h)))/2+MAX((1.7*pb_h)-(-2.6*pb_h),((3*pb_h+0.1*MAX((MAX(pb_a,areq_pb)+0.3*pb_h),3*pb_h))-(-(MAX(pb_a,areq_pb)+0.3*pb_h)-0.1*MAX((MAX(pb_a,areq_pb)+0.3*pb_h),3*pb_h)))/1.55)*0.53*1.55</f>
        <v/>
      </c>
      <c r="AI4">
        <f>((-2.6*pb_h)+(1.7*pb_h))/2+MAX((1.7*pb_h)-(-2.6*pb_h),((3*pb_h+0.1*MAX((MAX(pb_a,areq_pb)+0.3*pb_h),3*pb_h))-(-(MAX(pb_a,areq_pb)+0.3*pb_h)-0.1*MAX((MAX(pb_a,areq_pb)+0.3*pb_h),3*pb_h)))/1.55)*0.53</f>
        <v/>
      </c>
    </row>
    <row r="5">
      <c r="D5">
        <f>IF(inputs_ok,0,NA())</f>
        <v/>
      </c>
      <c r="E5">
        <f>0</f>
        <v/>
      </c>
      <c r="G5">
        <f>IF(inputs_ok,3*pb_h,NA())</f>
        <v/>
      </c>
      <c r="H5">
        <f>pb_h</f>
        <v/>
      </c>
    </row>
    <row r="6">
      <c r="D6">
        <f>IF(inputs_ok,0,NA())</f>
        <v/>
      </c>
      <c r="E6">
        <f>-2.5*pb_h</f>
        <v/>
      </c>
      <c r="G6">
        <f>IF(inputs_ok,-pb_a,NA())</f>
        <v/>
      </c>
      <c r="H6">
        <f>pb_h</f>
        <v/>
      </c>
    </row>
    <row r="7">
      <c r="G7">
        <f>IF(inputs_ok,-pb_a,NA())</f>
        <v/>
      </c>
      <c r="H7">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5"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6" t="inlineStr">
        <is>
          <t>Parameter</t>
        </is>
      </c>
      <c r="C5" s="46" t="inlineStr">
        <is>
          <t>Clause</t>
        </is>
      </c>
      <c r="D5" s="46" t="inlineStr">
        <is>
          <t>UK NA</t>
        </is>
      </c>
      <c r="E5" s="46" t="inlineStr">
        <is>
          <t>PL NA</t>
        </is>
      </c>
      <c r="F5" s="46" t="inlineStr">
        <is>
          <t>Notes</t>
        </is>
      </c>
    </row>
    <row r="6">
      <c r="B6" s="47" t="inlineStr">
        <is>
          <t>Partial factor, concrete  γc</t>
        </is>
      </c>
      <c r="C6" s="48" t="inlineStr">
        <is>
          <t>2.4.2.4(1)</t>
        </is>
      </c>
      <c r="D6" s="49" t="n">
        <v>1.5</v>
      </c>
      <c r="E6" s="49" t="n">
        <v>1.4</v>
      </c>
      <c r="F6" s="48" t="inlineStr">
        <is>
          <t>Persistent &amp; transient. UK NA: recommended; PL: NA.2, Table NA.2</t>
        </is>
      </c>
    </row>
    <row r="7">
      <c r="B7" s="47" t="inlineStr">
        <is>
          <t>Partial factor, reinforcement  γs</t>
        </is>
      </c>
      <c r="C7" s="48" t="inlineStr">
        <is>
          <t>2.4.2.4(1)</t>
        </is>
      </c>
      <c r="D7" s="49" t="n">
        <v>1.15</v>
      </c>
      <c r="E7" s="49" t="n">
        <v>1.15</v>
      </c>
      <c r="F7" s="48" t="inlineStr">
        <is>
          <t>UK NA: recommended; PL: NA.2, Table NA.2</t>
        </is>
      </c>
    </row>
    <row r="8">
      <c r="B8" s="47" t="inlineStr">
        <is>
          <t>αcc  (compression in flexure / axial)</t>
        </is>
      </c>
      <c r="C8" s="48" t="inlineStr">
        <is>
          <t>3.1.6(1)</t>
        </is>
      </c>
      <c r="D8" s="49" t="n">
        <v>0.85</v>
      </c>
      <c r="E8" s="49" t="n">
        <v>1</v>
      </c>
      <c r="F8" s="48" t="inlineStr">
        <is>
          <t>UK NA: 0.85; PL: recommended (NA.9)</t>
        </is>
      </c>
    </row>
    <row r="9">
      <c r="B9" s="47" t="inlineStr">
        <is>
          <t>αcc,pl  (plain concrete, compression)</t>
        </is>
      </c>
      <c r="C9" s="48" t="inlineStr">
        <is>
          <t>12.3.1(1)</t>
        </is>
      </c>
      <c r="D9" s="49" t="n">
        <v>0.6</v>
      </c>
      <c r="E9" s="49" t="n">
        <v>0.8</v>
      </c>
      <c r="F9" s="48" t="inlineStr">
        <is>
          <t>UK NA Table NA.1: 0.6; PL: recommended (NA.9)</t>
        </is>
      </c>
    </row>
    <row r="10">
      <c r="B10" s="47" t="inlineStr">
        <is>
          <t>αcc  (shear and punching)</t>
        </is>
      </c>
      <c r="C10" s="48" t="inlineStr">
        <is>
          <t>3.1.6(1)</t>
        </is>
      </c>
      <c r="D10" s="49" t="n">
        <v>1</v>
      </c>
      <c r="E10" s="49" t="n">
        <v>1</v>
      </c>
      <c r="F10" s="48" t="inlineStr">
        <is>
          <t>UK NA: 1.0 for other phenomena; PL: recommended (NA.9)</t>
        </is>
      </c>
    </row>
    <row r="11">
      <c r="B11" s="47" t="inlineStr">
        <is>
          <t>αct  (design tensile strength)</t>
        </is>
      </c>
      <c r="C11" s="48" t="inlineStr">
        <is>
          <t>3.1.6(2)</t>
        </is>
      </c>
      <c r="D11" s="49" t="n">
        <v>1</v>
      </c>
      <c r="E11" s="49" t="n">
        <v>1</v>
      </c>
      <c r="F11" s="48" t="inlineStr">
        <is>
          <t>Recommended value in both annexes</t>
        </is>
      </c>
    </row>
    <row r="12">
      <c r="B12" s="47" t="inlineStr">
        <is>
          <t>CRd,c numerator  (CRd,c = value / γc)</t>
        </is>
      </c>
      <c r="C12" s="48" t="inlineStr">
        <is>
          <t>6.2.2(1), 6.4.4(1)</t>
        </is>
      </c>
      <c r="D12" s="49" t="n">
        <v>0.18</v>
      </c>
      <c r="E12" s="49" t="n">
        <v>0.18</v>
      </c>
      <c r="F12" s="48" t="inlineStr">
        <is>
          <t>Recommended value in both annexes</t>
        </is>
      </c>
    </row>
    <row r="13">
      <c r="B13" s="47" t="inlineStr">
        <is>
          <t>k1  (axial stress term, punching)</t>
        </is>
      </c>
      <c r="C13" s="48" t="inlineStr">
        <is>
          <t>6.4.4(1)</t>
        </is>
      </c>
      <c r="D13" s="49" t="n">
        <v>0.1</v>
      </c>
      <c r="E13" s="49" t="n">
        <v>0.1</v>
      </c>
      <c r="F13" s="48" t="inlineStr">
        <is>
          <t>Recommended value in both annexes</t>
        </is>
      </c>
    </row>
    <row r="14">
      <c r="B14" s="47" t="inlineStr">
        <is>
          <t>vRd,max factor  (vRd,max = factor · ν · fcd)</t>
        </is>
      </c>
      <c r="C14" s="48" t="inlineStr">
        <is>
          <t>6.4.5(3)</t>
        </is>
      </c>
      <c r="D14" s="49" t="n">
        <v>0.5</v>
      </c>
      <c r="E14" s="49" t="n">
        <v>0.4</v>
      </c>
      <c r="F14" s="48" t="inlineStr">
        <is>
          <t>UK NA: 0.5 ν fcd; PL: recommended value (NA.9), 0.4 ν fcd since EN 1992-1-1 AC:2010 (PN-EN 1992-1-1:2008/AC:2011)</t>
        </is>
      </c>
    </row>
    <row r="15">
      <c r="B15" s="47" t="inlineStr">
        <is>
          <t>kmax  (vEd ≤ kmax · vRd,c at u1)</t>
        </is>
      </c>
      <c r="C15" s="48" t="inlineStr">
        <is>
          <t>6.4.5</t>
        </is>
      </c>
      <c r="D15" s="49" t="n">
        <v>2</v>
      </c>
      <c r="E15" s="49" t="n">
        <v>1.5</v>
      </c>
      <c r="F15" s="48" t="inlineStr">
        <is>
          <t>UK NA 6.4.5(3): 2 vRd,c. PL: no limit in PN-EN 1992-1-1:2008; 1.5 (A1:2014 recommendation) applied conservatively</t>
        </is>
      </c>
    </row>
    <row r="16">
      <c r="B16" s="47" t="inlineStr">
        <is>
          <t>φlarge  (large bar threshold, mm)</t>
        </is>
      </c>
      <c r="C16" s="48" t="inlineStr">
        <is>
          <t>8.8(1)</t>
        </is>
      </c>
      <c r="D16" s="49" t="n">
        <v>40</v>
      </c>
      <c r="E16" s="49" t="n">
        <v>32</v>
      </c>
      <c r="F16" s="48" t="inlineStr">
        <is>
          <t>UK NA: 40 mm; PL: 32 mm recommended (NA.9)</t>
        </is>
      </c>
    </row>
    <row r="17">
      <c r="B17" s="47" t="inlineStr">
        <is>
          <t>cot θ upper limit  (variable strut)</t>
        </is>
      </c>
      <c r="C17" s="48" t="inlineStr">
        <is>
          <t>6.2.3(2)</t>
        </is>
      </c>
      <c r="D17" s="49" t="n">
        <v>2.5</v>
      </c>
      <c r="E17" s="49" t="n">
        <v>2</v>
      </c>
      <c r="F17" s="48" t="inlineStr">
        <is>
          <t>UK NA: 2.5 (1.25 with axial tension); PL: NA.4, 1 ≤ cot θ ≤ 2.0</t>
        </is>
      </c>
    </row>
    <row r="18">
      <c r="B18" s="47" t="inlineStr">
        <is>
          <t>k1  (x/d limit, δ ≥ k1 + k2 xu/d)</t>
        </is>
      </c>
      <c r="C18" s="48" t="inlineStr">
        <is>
          <t>5.5(4)</t>
        </is>
      </c>
      <c r="D18" s="49" t="n">
        <v>0.4</v>
      </c>
      <c r="E18" s="49" t="n">
        <v>0.44</v>
      </c>
      <c r="F18" s="48" t="inlineStr">
        <is>
          <t>UK NA for fyk ≤ 500 MPa; PL: recommended (NA.9)</t>
        </is>
      </c>
    </row>
    <row r="19">
      <c r="B19" s="47" t="inlineStr">
        <is>
          <t>k2  (x/d limit, εcu2 = 0.0035)</t>
        </is>
      </c>
      <c r="C19" s="48" t="inlineStr">
        <is>
          <t>5.5(4)</t>
        </is>
      </c>
      <c r="D19" s="49" t="n">
        <v>1</v>
      </c>
      <c r="E19" s="49" t="n">
        <v>1.25</v>
      </c>
      <c r="F19" s="48" t="inlineStr">
        <is>
          <t>UK NA: 0.6 + 0.0014/εcu2; PL: 1.25(0.6 + 0.0014/εcu2)</t>
        </is>
      </c>
    </row>
    <row r="20">
      <c r="B20" s="47" t="inlineStr">
        <is>
          <t>Upper limit on the (310/σs) factor  (0 = none)</t>
        </is>
      </c>
      <c r="C20" s="48" t="inlineStr">
        <is>
          <t>7.4.2(2)</t>
        </is>
      </c>
      <c r="D20" s="49" t="n">
        <v>1.5</v>
      </c>
      <c r="E20" s="49" t="n">
        <v>0</v>
      </c>
      <c r="F20" s="48" t="inlineStr">
        <is>
          <t>UK NA Table NA.5 Note 5: (310/σs) or (500/fyk)(As,prov/As,req) ≤ 1.5; PL: none</t>
        </is>
      </c>
    </row>
    <row r="21">
      <c r="B21" s="47" t="inlineStr">
        <is>
          <t>L/d not to exceed 40 K  (1 = applies)</t>
        </is>
      </c>
      <c r="C21" s="48" t="inlineStr">
        <is>
          <t>7.4.2(2)</t>
        </is>
      </c>
      <c r="D21" s="49" t="n">
        <v>1</v>
      </c>
      <c r="E21" s="49" t="n">
        <v>0</v>
      </c>
      <c r="F21" s="48" t="inlineStr">
        <is>
          <t>UK NA Table NA.5 Note 6; not in EN text</t>
        </is>
      </c>
    </row>
    <row r="22">
      <c r="B22" s="47" t="inlineStr">
        <is>
          <t>φmin  (longitudinal bars in columns, mm)</t>
        </is>
      </c>
      <c r="C22" s="48" t="inlineStr">
        <is>
          <t>9.5.2(1)</t>
        </is>
      </c>
      <c r="D22" s="49" t="n">
        <v>12</v>
      </c>
      <c r="E22" s="49" t="n">
        <v>6</v>
      </c>
      <c r="F22" s="48" t="inlineStr">
        <is>
          <t>UK NA: 12 mm; PL: NA.6, 6 mm</t>
        </is>
      </c>
    </row>
    <row r="23">
      <c r="B23" s="47" t="inlineStr">
        <is>
          <t>k3  (crack spacing)</t>
        </is>
      </c>
      <c r="C23" s="48" t="inlineStr">
        <is>
          <t>7.3.4(3)</t>
        </is>
      </c>
      <c r="D23" s="49" t="n">
        <v>3.4</v>
      </c>
      <c r="E23" s="49" t="n">
        <v>3.4</v>
      </c>
      <c r="F23" s="48" t="inlineStr">
        <is>
          <t>Recommended value in both annexes</t>
        </is>
      </c>
    </row>
    <row r="24">
      <c r="B24" s="47" t="inlineStr">
        <is>
          <t>k4  (crack spacing)</t>
        </is>
      </c>
      <c r="C24" s="48" t="inlineStr">
        <is>
          <t>7.3.4(3)</t>
        </is>
      </c>
      <c r="D24" s="49" t="n">
        <v>0.425</v>
      </c>
      <c r="E24" s="49" t="n">
        <v>0.425</v>
      </c>
      <c r="F24" s="48" t="inlineStr">
        <is>
          <t>Recommended value in both annexes</t>
        </is>
      </c>
    </row>
    <row r="25">
      <c r="B25" s="47" t="inlineStr">
        <is>
          <t>k1  (concrete stress, characteristic; XD, XF, XS)</t>
        </is>
      </c>
      <c r="C25" s="48" t="inlineStr">
        <is>
          <t>7.2(2)</t>
        </is>
      </c>
      <c r="D25" s="49" t="n">
        <v>0.6</v>
      </c>
      <c r="E25" s="49" t="n">
        <v>1</v>
      </c>
      <c r="F25" s="48" t="inlineStr">
        <is>
          <t>UK NA: recommended; PL: NA.5, k1 = 1.0</t>
        </is>
      </c>
    </row>
    <row r="26">
      <c r="B26" s="47" t="inlineStr">
        <is>
          <t>k2  (concrete stress, quasi-permanent; linear creep)</t>
        </is>
      </c>
      <c r="C26" s="48" t="inlineStr">
        <is>
          <t>7.2(3)</t>
        </is>
      </c>
      <c r="D26" s="49" t="n">
        <v>0.45</v>
      </c>
      <c r="E26" s="49" t="n">
        <v>0.45</v>
      </c>
      <c r="F26" s="48" t="inlineStr">
        <is>
          <t>Recommended value in both annexes (UK NA; PL NA.9)</t>
        </is>
      </c>
    </row>
    <row r="27">
      <c r="B27" s="47" t="inlineStr">
        <is>
          <t>k3  (steel stress, characteristic)</t>
        </is>
      </c>
      <c r="C27" s="48" t="inlineStr">
        <is>
          <t>7.2(5)</t>
        </is>
      </c>
      <c r="D27" s="49" t="n">
        <v>0.8</v>
      </c>
      <c r="E27" s="49" t="n">
        <v>0.8</v>
      </c>
      <c r="F27" s="48" t="inlineStr">
        <is>
          <t>Recommended value in both annexes (UK NA; PL NA.9)</t>
        </is>
      </c>
    </row>
    <row r="28">
      <c r="B28" s="47" t="inlineStr">
        <is>
          <t>k4  (steel stress, imposed deformation)</t>
        </is>
      </c>
      <c r="C28" s="48" t="inlineStr">
        <is>
          <t>7.2(5)</t>
        </is>
      </c>
      <c r="D28" s="49" t="n">
        <v>1</v>
      </c>
      <c r="E28" s="49" t="n">
        <v>1</v>
      </c>
      <c r="F28" s="48"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&amp;K8A8A8ANAE-RC-034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NAE-RC-034 Precast bearing</dc:title>
  <dc:subject xmlns:dc="http://purl.org/dc/elements/1.1/">Bearing length of a precast member  ·  EN 1992-1-1 §10.9.5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