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s>
  <definedNames>
    <definedName name="NA_sel">'Calculation'!$E$11</definedName>
    <definedName name="cat_lt">'Calculation'!$E$12</definedName>
    <definedName name="red_lt">'Calculation'!$E$13</definedName>
    <definedName name="n_lt">'Calculation'!$E$14</definedName>
    <definedName name="hs_lt">'Calculation'!$E$15</definedName>
    <definedName name="A_lt">'Calculation'!$E$18</definedName>
    <definedName name="gk_lt">'Calculation'!$E$19</definedName>
    <definedName name="qk_lt">'Calculation'!$E$20</definedName>
    <definedName name="Ar_lt">'Calculation'!$E$21</definedName>
    <definedName name="gkr_lt">'Calculation'!$E$22</definedName>
    <definedName name="qkr_lt">'Calculation'!$E$23</definedName>
    <definedName name="Gw_lt">'Calculation'!$E$24</definedName>
    <definedName name="b_lt">'Calculation'!$E$25</definedName>
    <definedName name="h_lt">'Calculation'!$E$26</definedName>
    <definedName name="gamma_G">'Calculation'!$E$27</definedName>
    <definedName name="gamma_Q">'Calculation'!$E$28</definedName>
    <definedName name="inputs_ok">IFERROR(AND(OR(NA_sel="UK NA (BS EN)",NA_sel="PL NA (PN-EN)"),OR(cat_lt="A  domestic and residential",cat_lt="B  offices",cat_lt="C  congregation areas",cat_lt="D  shopping areas"),OR(red_lt="Yes",red_lt="No"),OR(AND(ISNUMBER(n_lt),n_lt=1),AND(ISNUMBER(n_lt),n_lt=2),AND(ISNUMBER(n_lt),n_lt=3),AND(ISNUMBER(n_lt),n_lt=4),AND(ISNUMBER(n_lt),n_lt=5),AND(ISNUMBER(n_lt),n_lt=6),AND(ISNUMBER(n_lt),n_lt=7),AND(ISNUMBER(n_lt),n_lt=8),AND(ISNUMBER(n_lt),n_lt=9),AND(ISNUMBER(n_lt),n_lt=10),AND(ISNUMBER(n_lt),n_lt=11),AND(ISNUMBER(n_lt),n_lt=12)),ISNUMBER(hs_lt),hs_lt&gt;0,ISNUMBER(A_lt),A_lt&gt;0,ISNUMBER(gk_lt),gk_lt&gt;=0,ISNUMBER(qk_lt),qk_lt&gt;=0,ISNUMBER(Ar_lt),Ar_lt&gt;=0,ISNUMBER(gkr_lt),gkr_lt&gt;=0,ISNUMBER(qkr_lt),qkr_lt&gt;=0,ISNUMBER(Gw_lt),Gw_lt&gt;=0,ISNUMBER(b_lt),b_lt&gt;0,ISNUMBER(h_lt),h_lt&gt;0,ISNUMBER(gamma_G),gamma_G&gt;0,ISNUMBER(gamma_Q),gamma_Q&gt;0,TRUE),FALSE)</definedName>
    <definedName name="input_status">'Calculation'!$G$29</definedName>
    <definedName name="lt_gc">25*b_lt*h_lt*hs_lt/1E9</definedName>
    <definedName name="lt_G0">Ar_lt*gkr_lt+0*(A_lt*gk_lt+Gw_lt)+(0+1)*lt_gc</definedName>
    <definedName name="lt_a0">1</definedName>
    <definedName name="lt_Q0">Ar_lt*qkr_lt+lt_a0*0*A_lt*qk_lt</definedName>
    <definedName name="lt_N0">gamma_G*lt_G0+gamma_Q*lt_Q0</definedName>
    <definedName name="lt_G1">Ar_lt*gkr_lt+1*(A_lt*gk_lt+Gw_lt)+(1+1)*lt_gc</definedName>
    <definedName name="lt_a1">IF(red_lt="Yes",IF(NA_sel="UK NA (BS EN)",MIN(1,MAX(0.75,1-(1*A_lt)/1000),IF(1&lt;=5,1.1-1/10,IF(1&lt;=10,0.6,0.5))),IF(NA_sel="PL NA (PN-EN)",IF(1&gt;2,(2+(1-2)*0.7)/1,1),NA())),1)</definedName>
    <definedName name="lt_Q1">Ar_lt*qkr_lt+lt_a1*1*A_lt*qk_lt</definedName>
    <definedName name="lt_N1">gamma_G*lt_G1+gamma_Q*lt_Q1</definedName>
    <definedName name="lt_G2">Ar_lt*gkr_lt+2*(A_lt*gk_lt+Gw_lt)+(2+1)*lt_gc</definedName>
    <definedName name="lt_a2">IF(red_lt="Yes",IF(NA_sel="UK NA (BS EN)",MIN(1,MAX(0.75,1-(2*A_lt)/1000),IF(2&lt;=5,1.1-2/10,IF(2&lt;=10,0.6,0.5))),IF(NA_sel="PL NA (PN-EN)",IF(2&gt;2,(2+(2-2)*0.7)/2,1),NA())),1)</definedName>
    <definedName name="lt_Q2">Ar_lt*qkr_lt+lt_a2*2*A_lt*qk_lt</definedName>
    <definedName name="lt_N2">gamma_G*lt_G2+gamma_Q*lt_Q2</definedName>
    <definedName name="lt_G3">Ar_lt*gkr_lt+3*(A_lt*gk_lt+Gw_lt)+(3+1)*lt_gc</definedName>
    <definedName name="lt_a3">IF(red_lt="Yes",IF(NA_sel="UK NA (BS EN)",MIN(1,MAX(0.75,1-(3*A_lt)/1000),IF(3&lt;=5,1.1-3/10,IF(3&lt;=10,0.6,0.5))),IF(NA_sel="PL NA (PN-EN)",IF(3&gt;2,(2+(3-2)*0.7)/3,1),NA())),1)</definedName>
    <definedName name="lt_Q3">Ar_lt*qkr_lt+lt_a3*3*A_lt*qk_lt</definedName>
    <definedName name="lt_N3">gamma_G*lt_G3+gamma_Q*lt_Q3</definedName>
    <definedName name="lt_G4">Ar_lt*gkr_lt+4*(A_lt*gk_lt+Gw_lt)+(4+1)*lt_gc</definedName>
    <definedName name="lt_a4">IF(red_lt="Yes",IF(NA_sel="UK NA (BS EN)",MIN(1,MAX(0.75,1-(4*A_lt)/1000),IF(4&lt;=5,1.1-4/10,IF(4&lt;=10,0.6,0.5))),IF(NA_sel="PL NA (PN-EN)",IF(4&gt;2,(2+(4-2)*0.7)/4,1),NA())),1)</definedName>
    <definedName name="lt_Q4">Ar_lt*qkr_lt+lt_a4*4*A_lt*qk_lt</definedName>
    <definedName name="lt_N4">gamma_G*lt_G4+gamma_Q*lt_Q4</definedName>
    <definedName name="lt_G5">Ar_lt*gkr_lt+5*(A_lt*gk_lt+Gw_lt)+(5+1)*lt_gc</definedName>
    <definedName name="lt_a5">IF(red_lt="Yes",IF(NA_sel="UK NA (BS EN)",MIN(1,MAX(0.75,1-(5*A_lt)/1000),IF(5&lt;=5,1.1-5/10,IF(5&lt;=10,0.6,0.5))),IF(NA_sel="PL NA (PN-EN)",IF(5&gt;2,(2+(5-2)*0.7)/5,1),NA())),1)</definedName>
    <definedName name="lt_Q5">Ar_lt*qkr_lt+lt_a5*5*A_lt*qk_lt</definedName>
    <definedName name="lt_N5">gamma_G*lt_G5+gamma_Q*lt_Q5</definedName>
    <definedName name="lt_G6">Ar_lt*gkr_lt+6*(A_lt*gk_lt+Gw_lt)+(6+1)*lt_gc</definedName>
    <definedName name="lt_a6">IF(red_lt="Yes",IF(NA_sel="UK NA (BS EN)",MIN(1,MAX(0.75,1-(6*A_lt)/1000),IF(6&lt;=5,1.1-6/10,IF(6&lt;=10,0.6,0.5))),IF(NA_sel="PL NA (PN-EN)",IF(6&gt;2,(2+(6-2)*0.7)/6,1),NA())),1)</definedName>
    <definedName name="lt_Q6">Ar_lt*qkr_lt+lt_a6*6*A_lt*qk_lt</definedName>
    <definedName name="lt_N6">gamma_G*lt_G6+gamma_Q*lt_Q6</definedName>
    <definedName name="lt_G7">Ar_lt*gkr_lt+7*(A_lt*gk_lt+Gw_lt)+(7+1)*lt_gc</definedName>
    <definedName name="lt_a7">IF(red_lt="Yes",IF(NA_sel="UK NA (BS EN)",MIN(1,MAX(0.75,1-(7*A_lt)/1000),IF(7&lt;=5,1.1-7/10,IF(7&lt;=10,0.6,0.5))),IF(NA_sel="PL NA (PN-EN)",IF(7&gt;2,(2+(7-2)*0.7)/7,1),NA())),1)</definedName>
    <definedName name="lt_Q7">Ar_lt*qkr_lt+lt_a7*7*A_lt*qk_lt</definedName>
    <definedName name="lt_N7">gamma_G*lt_G7+gamma_Q*lt_Q7</definedName>
    <definedName name="lt_G8">Ar_lt*gkr_lt+8*(A_lt*gk_lt+Gw_lt)+(8+1)*lt_gc</definedName>
    <definedName name="lt_a8">IF(red_lt="Yes",IF(NA_sel="UK NA (BS EN)",MIN(1,MAX(0.75,1-(8*A_lt)/1000),IF(8&lt;=5,1.1-8/10,IF(8&lt;=10,0.6,0.5))),IF(NA_sel="PL NA (PN-EN)",IF(8&gt;2,(2+(8-2)*0.7)/8,1),NA())),1)</definedName>
    <definedName name="lt_Q8">Ar_lt*qkr_lt+lt_a8*8*A_lt*qk_lt</definedName>
    <definedName name="lt_N8">gamma_G*lt_G8+gamma_Q*lt_Q8</definedName>
    <definedName name="lt_G9">Ar_lt*gkr_lt+9*(A_lt*gk_lt+Gw_lt)+(9+1)*lt_gc</definedName>
    <definedName name="lt_a9">IF(red_lt="Yes",IF(NA_sel="UK NA (BS EN)",MIN(1,MAX(0.75,1-(9*A_lt)/1000),IF(9&lt;=5,1.1-9/10,IF(9&lt;=10,0.6,0.5))),IF(NA_sel="PL NA (PN-EN)",IF(9&gt;2,(2+(9-2)*0.7)/9,1),NA())),1)</definedName>
    <definedName name="lt_Q9">Ar_lt*qkr_lt+lt_a9*9*A_lt*qk_lt</definedName>
    <definedName name="lt_N9">gamma_G*lt_G9+gamma_Q*lt_Q9</definedName>
    <definedName name="lt_G10">Ar_lt*gkr_lt+10*(A_lt*gk_lt+Gw_lt)+(10+1)*lt_gc</definedName>
    <definedName name="lt_a10">IF(red_lt="Yes",IF(NA_sel="UK NA (BS EN)",MIN(1,MAX(0.75,1-(10*A_lt)/1000),IF(10&lt;=5,1.1-10/10,IF(10&lt;=10,0.6,0.5))),IF(NA_sel="PL NA (PN-EN)",IF(10&gt;2,(2+(10-2)*0.7)/10,1),NA())),1)</definedName>
    <definedName name="lt_Q10">Ar_lt*qkr_lt+lt_a10*10*A_lt*qk_lt</definedName>
    <definedName name="lt_N10">gamma_G*lt_G10+gamma_Q*lt_Q10</definedName>
    <definedName name="lt_G11">Ar_lt*gkr_lt+11*(A_lt*gk_lt+Gw_lt)+(11+1)*lt_gc</definedName>
    <definedName name="lt_a11">IF(red_lt="Yes",IF(NA_sel="UK NA (BS EN)",MIN(1,MAX(0.75,1-(11*A_lt)/1000),IF(11&lt;=5,1.1-11/10,IF(11&lt;=10,0.6,0.5))),IF(NA_sel="PL NA (PN-EN)",IF(11&gt;2,(2+(11-2)*0.7)/11,1),NA())),1)</definedName>
    <definedName name="lt_Q11">Ar_lt*qkr_lt+lt_a11*11*A_lt*qk_lt</definedName>
    <definedName name="lt_N11">gamma_G*lt_G11+gamma_Q*lt_Q11</definedName>
    <definedName name="lt_G12">Ar_lt*gkr_lt+12*(A_lt*gk_lt+Gw_lt)+(12+1)*lt_gc</definedName>
    <definedName name="lt_a12">IF(red_lt="Yes",IF(NA_sel="UK NA (BS EN)",MIN(1,MAX(0.75,1-(12*A_lt)/1000),IF(12&lt;=5,1.1-12/10,IF(12&lt;=10,0.6,0.5))),IF(NA_sel="PL NA (PN-EN)",IF(12&gt;2,(2+(12-2)*0.7)/12,1),NA())),1)</definedName>
    <definedName name="lt_Q12">Ar_lt*qkr_lt+lt_a12*12*A_lt*qk_lt</definedName>
    <definedName name="lt_N12">gamma_G*lt_G12+gamma_Q*lt_Q12</definedName>
    <definedName name="lt_Nall">CHOOSE({1,2,3,4,5,6,7,8,9,10,11,12,13},lt_N0,lt_N1,lt_N2,lt_N3,lt_N4,lt_N5,lt_N6,lt_N7,lt_N8,lt_N9,lt_N10,lt_N11,lt_N12)</definedName>
    <definedName name="lt_Gall">CHOOSE({1,2,3,4,5,6,7,8,9,10,11,12,13},lt_G0,lt_G1,lt_G2,lt_G3,lt_G4,lt_G5,lt_G6,lt_G7,lt_G8,lt_G9,lt_G10,lt_G11,lt_G12)</definedName>
    <definedName name="lt_Qall">CHOOSE({1,2,3,4,5,6,7,8,9,10,11,12,13},lt_Q0,lt_Q1,lt_Q2,lt_Q3,lt_Q4,lt_Q5,lt_Q6,lt_Q7,lt_Q8,lt_Q9,lt_Q10,lt_Q11,lt_Q12)</definedName>
    <definedName name="lt_aall">CHOOSE({1,2,3,4,5,6,7,8,9,10,11,12,13},lt_a0,lt_a1,lt_a2,lt_a3,lt_a4,lt_a5,lt_a6,lt_a7,lt_a8,lt_a9,lt_a10,lt_a11,lt_a12)</definedName>
    <definedName name="_xlnm.Print_Area" localSheetId="0">'About'!$A$1:$D$39</definedName>
    <definedName name="_xlnm.Print_Area" localSheetId="1">'Calculation'!$A$1:$H$81</definedName>
  </definedNames>
  <calcPr calcId="124519" fullCalcOnLoad="1"/>
</workbook>
</file>

<file path=xl/styles.xml><?xml version="1.0" encoding="utf-8"?>
<styleSheet xmlns="http://schemas.openxmlformats.org/spreadsheetml/2006/main">
  <numFmts count="2">
    <numFmt numFmtId="164" formatCode="dd mmm yyyy"/>
    <numFmt numFmtId="165" formatCode="0.0"/>
  </numFmts>
  <fonts count="19">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44">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0" fontId="0" fillId="4" borderId="0" applyAlignment="1" pivotButton="0" quotePrefix="0" xfId="0">
      <alignment horizontal="center" vertical="center"/>
    </xf>
    <xf numFmtId="1" fontId="16" fillId="4" borderId="0" applyAlignment="1" pivotButton="0" quotePrefix="0" xfId="0">
      <alignment horizontal="center" vertical="center"/>
    </xf>
    <xf numFmtId="0" fontId="4" fillId="4" borderId="0" applyAlignment="1" pivotButton="0" quotePrefix="0" xfId="0">
      <alignment vertical="center"/>
    </xf>
    <xf numFmtId="2" fontId="16" fillId="4" borderId="0" applyAlignment="1" pivotButton="0" quotePrefix="0" xfId="0">
      <alignment horizontal="center" vertical="center"/>
    </xf>
    <xf numFmtId="165" fontId="16" fillId="4" borderId="0" applyAlignment="1" pivotButton="0" quotePrefix="0" xfId="0">
      <alignment horizontal="center" vertical="center"/>
    </xf>
    <xf numFmtId="0" fontId="17" fillId="0" borderId="0" pivotButton="0" quotePrefix="0" xfId="0"/>
    <xf numFmtId="165" fontId="5" fillId="0" borderId="1" applyAlignment="1" pivotButton="0" quotePrefix="0" xfId="0">
      <alignment horizontal="center" vertical="center"/>
    </xf>
    <xf numFmtId="49" fontId="5" fillId="0" borderId="1" applyAlignment="1" pivotButton="0" quotePrefix="0" xfId="0">
      <alignment horizontal="center" vertical="center"/>
    </xf>
    <xf numFmtId="0" fontId="18" fillId="0" borderId="0" applyAlignment="1" pivotButton="0" quotePrefix="0" xfId="0">
      <alignment vertical="top" wrapText="1"/>
    </xf>
    <xf numFmtId="1" fontId="5" fillId="0" borderId="1" applyAlignment="1" pivotButton="0" quotePrefix="0" xfId="0">
      <alignment horizontal="center" vertic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ground</v>
          </tx>
          <spPr>
            <a:ln xmlns:a="http://schemas.openxmlformats.org/drawingml/2006/main" w="25400">
              <a:solidFill>
                <a:srgbClr val="9A9A9A"/>
              </a:solidFill>
              <a:prstDash val="solid"/>
            </a:ln>
          </spPr>
          <marker>
            <symbol val="none"/>
            <spPr>
              <a:ln xmlns:a="http://schemas.openxmlformats.org/drawingml/2006/main">
                <a:prstDash val="solid"/>
              </a:ln>
            </spPr>
          </marker>
          <xVal>
            <numRef>
              <f>'Geometry'!$D$3:$D$4</f>
            </numRef>
          </xVal>
          <yVal>
            <numRef>
              <f>'Geometry'!$E$3:$E$4</f>
            </numRef>
          </yVal>
          <smooth val="0"/>
        </ser>
        <ser>
          <idx val="2"/>
          <order val="2"/>
          <tx>
            <v>column</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'Geometry'!$G$3:$G$7</f>
            </numRef>
          </xVal>
          <yVal>
            <numRef>
              <f>'Geometry'!$H$3:$H$7</f>
            </numRef>
          </yVal>
          <smooth val="0"/>
        </ser>
        <ser>
          <idx val="3"/>
          <order val="3"/>
          <tx>
            <v>level 0</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'Geometry'!$J$3:$J$4</f>
            </numRef>
          </xVal>
          <yVal>
            <numRef>
              <f>'Geometry'!$K$3:$K$4</f>
            </numRef>
          </yVal>
          <smooth val="0"/>
        </ser>
        <ser>
          <idx val="4"/>
          <order val="4"/>
          <tx>
            <strRef>
              <f>'Geometry'!$M$2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'Geometry'!$M$3</f>
            </numRef>
          </xVal>
          <yVal>
            <numRef>
              <f>'Geometry'!$N$3</f>
            </numRef>
          </yVal>
          <smooth val="0"/>
        </ser>
        <ser>
          <idx val="5"/>
          <order val="5"/>
          <tx>
            <v>N0</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'Geometry'!$P$3</f>
            </numRef>
          </xVal>
          <yVal>
            <numRef>
              <f>'Geometry'!$Q$3</f>
            </numRef>
          </yVal>
          <smooth val="0"/>
        </ser>
        <ser>
          <idx val="6"/>
          <order val="6"/>
          <tx>
            <strRef>
              <f>'Geometry'!$S$2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'Geometry'!$S$3</f>
            </numRef>
          </xVal>
          <yVal>
            <numRef>
              <f>'Geometry'!$T$3</f>
            </numRef>
          </yVal>
          <smooth val="0"/>
        </ser>
        <ser>
          <idx val="7"/>
          <order val="7"/>
          <tx>
            <v>level 1</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'Geometry'!$V$3:$V$4</f>
            </numRef>
          </xVal>
          <yVal>
            <numRef>
              <f>'Geometry'!$W$3:$W$4</f>
            </numRef>
          </yVal>
          <smooth val="0"/>
        </ser>
        <ser>
          <idx val="8"/>
          <order val="8"/>
          <tx>
            <strRef>
              <f>'Geometry'!$Y$2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'Geometry'!$Y$3</f>
            </numRef>
          </xVal>
          <yVal>
            <numRef>
              <f>'Geometry'!$Z$3</f>
            </numRef>
          </yVal>
          <smooth val="0"/>
        </ser>
        <ser>
          <idx val="9"/>
          <order val="9"/>
          <tx>
            <v>N1</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'Geometry'!$AB$3</f>
            </numRef>
          </xVal>
          <yVal>
            <numRef>
              <f>'Geometry'!$AC$3</f>
            </numRef>
          </yVal>
          <smooth val="0"/>
        </ser>
        <ser>
          <idx val="10"/>
          <order val="10"/>
          <tx>
            <strRef>
              <f>'Geometry'!$AE$2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'Geometry'!$AE$3</f>
            </numRef>
          </xVal>
          <yVal>
            <numRef>
              <f>'Geometry'!$AF$3</f>
            </numRef>
          </yVal>
          <smooth val="0"/>
        </ser>
        <ser>
          <idx val="11"/>
          <order val="11"/>
          <tx>
            <v>level 2</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'Geometry'!$AH$3:$AH$4</f>
            </numRef>
          </xVal>
          <yVal>
            <numRef>
              <f>'Geometry'!$AI$3:$AI$4</f>
            </numRef>
          </yVal>
          <smooth val="0"/>
        </ser>
        <ser>
          <idx val="12"/>
          <order val="12"/>
          <tx>
            <strRef>
              <f>'Geometry'!$AK$2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'Geometry'!$AK$3</f>
            </numRef>
          </xVal>
          <yVal>
            <numRef>
              <f>'Geometry'!$AL$3</f>
            </numRef>
          </yVal>
          <smooth val="0"/>
        </ser>
        <ser>
          <idx val="13"/>
          <order val="13"/>
          <tx>
            <v>N2</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'Geometry'!$AN$3</f>
            </numRef>
          </xVal>
          <yVal>
            <numRef>
              <f>'Geometry'!$AO$3</f>
            </numRef>
          </yVal>
          <smooth val="0"/>
        </ser>
        <ser>
          <idx val="14"/>
          <order val="14"/>
          <tx>
            <strRef>
              <f>'Geometry'!$AQ$2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'Geometry'!$AQ$3</f>
            </numRef>
          </xVal>
          <yVal>
            <numRef>
              <f>'Geometry'!$AR$3</f>
            </numRef>
          </yVal>
          <smooth val="0"/>
        </ser>
        <ser>
          <idx val="15"/>
          <order val="15"/>
          <tx>
            <v>level 3</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'Geometry'!$AT$3:$AT$4</f>
            </numRef>
          </xVal>
          <yVal>
            <numRef>
              <f>'Geometry'!$AU$3:$AU$4</f>
            </numRef>
          </yVal>
          <smooth val="0"/>
        </ser>
        <ser>
          <idx val="16"/>
          <order val="16"/>
          <tx>
            <strRef>
              <f>'Geometry'!$AW$2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'Geometry'!$AW$3</f>
            </numRef>
          </xVal>
          <yVal>
            <numRef>
              <f>'Geometry'!$AX$3</f>
            </numRef>
          </yVal>
          <smooth val="0"/>
        </ser>
        <ser>
          <idx val="17"/>
          <order val="17"/>
          <tx>
            <v>N3</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'Geometry'!$AZ$3</f>
            </numRef>
          </xVal>
          <yVal>
            <numRef>
              <f>'Geometry'!$BA$3</f>
            </numRef>
          </yVal>
          <smooth val="0"/>
        </ser>
        <ser>
          <idx val="18"/>
          <order val="18"/>
          <tx>
            <strRef>
              <f>'Geometry'!$BC$2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'Geometry'!$BC$3</f>
            </numRef>
          </xVal>
          <yVal>
            <numRef>
              <f>'Geometry'!$BD$3</f>
            </numRef>
          </yVal>
          <smooth val="0"/>
        </ser>
        <ser>
          <idx val="19"/>
          <order val="19"/>
          <tx>
            <v>level 4</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'Geometry'!$BF$3:$BF$4</f>
            </numRef>
          </xVal>
          <yVal>
            <numRef>
              <f>'Geometry'!$BG$3:$BG$4</f>
            </numRef>
          </yVal>
          <smooth val="0"/>
        </ser>
        <ser>
          <idx val="20"/>
          <order val="20"/>
          <tx>
            <strRef>
              <f>'Geometry'!$BI$2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'Geometry'!$BI$3</f>
            </numRef>
          </xVal>
          <yVal>
            <numRef>
              <f>'Geometry'!$BJ$3</f>
            </numRef>
          </yVal>
          <smooth val="0"/>
        </ser>
        <ser>
          <idx val="21"/>
          <order val="21"/>
          <tx>
            <v>N4</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'Geometry'!$BL$3</f>
            </numRef>
          </xVal>
          <yVal>
            <numRef>
              <f>'Geometry'!$BM$3</f>
            </numRef>
          </yVal>
          <smooth val="0"/>
        </ser>
        <ser>
          <idx val="22"/>
          <order val="22"/>
          <tx>
            <strRef>
              <f>'Geometry'!$BO$2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'Geometry'!$BO$3</f>
            </numRef>
          </xVal>
          <yVal>
            <numRef>
              <f>'Geometry'!$BP$3</f>
            </numRef>
          </yVal>
          <smooth val="0"/>
        </ser>
        <ser>
          <idx val="23"/>
          <order val="23"/>
          <tx>
            <v>level 5</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'Geometry'!$BR$3:$BR$4</f>
            </numRef>
          </xVal>
          <yVal>
            <numRef>
              <f>'Geometry'!$BS$3:$BS$4</f>
            </numRef>
          </yVal>
          <smooth val="0"/>
        </ser>
        <ser>
          <idx val="24"/>
          <order val="24"/>
          <tx>
            <strRef>
              <f>'Geometry'!$BU$2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'Geometry'!$BU$3</f>
            </numRef>
          </xVal>
          <yVal>
            <numRef>
              <f>'Geometry'!$BV$3</f>
            </numRef>
          </yVal>
          <smooth val="0"/>
        </ser>
        <ser>
          <idx val="25"/>
          <order val="25"/>
          <tx>
            <v>N5</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'Geometry'!$BX$3</f>
            </numRef>
          </xVal>
          <yVal>
            <numRef>
              <f>'Geometry'!$BY$3</f>
            </numRef>
          </yVal>
          <smooth val="0"/>
        </ser>
        <ser>
          <idx val="26"/>
          <order val="26"/>
          <tx>
            <strRef>
              <f>'Geometry'!$CA$2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'Geometry'!$CA$3</f>
            </numRef>
          </xVal>
          <yVal>
            <numRef>
              <f>'Geometry'!$CB$3</f>
            </numRef>
          </yVal>
          <smooth val="0"/>
        </ser>
        <ser>
          <idx val="27"/>
          <order val="27"/>
          <tx>
            <v>level 6</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'Geometry'!$CD$3:$CD$4</f>
            </numRef>
          </xVal>
          <yVal>
            <numRef>
              <f>'Geometry'!$CE$3:$CE$4</f>
            </numRef>
          </yVal>
          <smooth val="0"/>
        </ser>
        <ser>
          <idx val="28"/>
          <order val="28"/>
          <tx>
            <strRef>
              <f>'Geometry'!$CG$2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'Geometry'!$CG$3</f>
            </numRef>
          </xVal>
          <yVal>
            <numRef>
              <f>'Geometry'!$CH$3</f>
            </numRef>
          </yVal>
          <smooth val="0"/>
        </ser>
        <ser>
          <idx val="29"/>
          <order val="29"/>
          <tx>
            <v>N6</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'Geometry'!$CJ$3</f>
            </numRef>
          </xVal>
          <yVal>
            <numRef>
              <f>'Geometry'!$CK$3</f>
            </numRef>
          </yVal>
          <smooth val="0"/>
        </ser>
        <ser>
          <idx val="30"/>
          <order val="30"/>
          <tx>
            <strRef>
              <f>'Geometry'!$CM$2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'Geometry'!$CM$3</f>
            </numRef>
          </xVal>
          <yVal>
            <numRef>
              <f>'Geometry'!$CN$3</f>
            </numRef>
          </yVal>
          <smooth val="0"/>
        </ser>
        <ser>
          <idx val="31"/>
          <order val="31"/>
          <tx>
            <v>level 7</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'Geometry'!$CP$3:$CP$4</f>
            </numRef>
          </xVal>
          <yVal>
            <numRef>
              <f>'Geometry'!$CQ$3:$CQ$4</f>
            </numRef>
          </yVal>
          <smooth val="0"/>
        </ser>
        <ser>
          <idx val="32"/>
          <order val="32"/>
          <tx>
            <strRef>
              <f>'Geometry'!$CS$2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'Geometry'!$CS$3</f>
            </numRef>
          </xVal>
          <yVal>
            <numRef>
              <f>'Geometry'!$CT$3</f>
            </numRef>
          </yVal>
          <smooth val="0"/>
        </ser>
        <ser>
          <idx val="33"/>
          <order val="33"/>
          <tx>
            <v>N7</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'Geometry'!$CV$3</f>
            </numRef>
          </xVal>
          <yVal>
            <numRef>
              <f>'Geometry'!$CW$3</f>
            </numRef>
          </yVal>
          <smooth val="0"/>
        </ser>
        <ser>
          <idx val="34"/>
          <order val="34"/>
          <tx>
            <strRef>
              <f>'Geometry'!$CY$2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'Geometry'!$CY$3</f>
            </numRef>
          </xVal>
          <yVal>
            <numRef>
              <f>'Geometry'!$CZ$3</f>
            </numRef>
          </yVal>
          <smooth val="0"/>
        </ser>
        <ser>
          <idx val="35"/>
          <order val="35"/>
          <tx>
            <v>level 8</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'Geometry'!$DB$3:$DB$4</f>
            </numRef>
          </xVal>
          <yVal>
            <numRef>
              <f>'Geometry'!$DC$3:$DC$4</f>
            </numRef>
          </yVal>
          <smooth val="0"/>
        </ser>
        <ser>
          <idx val="36"/>
          <order val="36"/>
          <tx>
            <strRef>
              <f>'Geometry'!$DE$2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'Geometry'!$DE$3</f>
            </numRef>
          </xVal>
          <yVal>
            <numRef>
              <f>'Geometry'!$DF$3</f>
            </numRef>
          </yVal>
          <smooth val="0"/>
        </ser>
        <ser>
          <idx val="37"/>
          <order val="37"/>
          <tx>
            <v>N8</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'Geometry'!$DH$3</f>
            </numRef>
          </xVal>
          <yVal>
            <numRef>
              <f>'Geometry'!$DI$3</f>
            </numRef>
          </yVal>
          <smooth val="0"/>
        </ser>
        <ser>
          <idx val="38"/>
          <order val="38"/>
          <tx>
            <strRef>
              <f>'Geometry'!$DK$2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'Geometry'!$DK$3</f>
            </numRef>
          </xVal>
          <yVal>
            <numRef>
              <f>'Geometry'!$DL$3</f>
            </numRef>
          </yVal>
          <smooth val="0"/>
        </ser>
        <ser>
          <idx val="39"/>
          <order val="39"/>
          <tx>
            <v>level 9</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'Geometry'!$DN$3:$DN$4</f>
            </numRef>
          </xVal>
          <yVal>
            <numRef>
              <f>'Geometry'!$DO$3:$DO$4</f>
            </numRef>
          </yVal>
          <smooth val="0"/>
        </ser>
        <ser>
          <idx val="40"/>
          <order val="40"/>
          <tx>
            <strRef>
              <f>'Geometry'!$DQ$2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'Geometry'!$DQ$3</f>
            </numRef>
          </xVal>
          <yVal>
            <numRef>
              <f>'Geometry'!$DR$3</f>
            </numRef>
          </yVal>
          <smooth val="0"/>
        </ser>
        <ser>
          <idx val="41"/>
          <order val="41"/>
          <tx>
            <v>N9</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'Geometry'!$DT$3</f>
            </numRef>
          </xVal>
          <yVal>
            <numRef>
              <f>'Geometry'!$DU$3</f>
            </numRef>
          </yVal>
          <smooth val="0"/>
        </ser>
        <ser>
          <idx val="42"/>
          <order val="42"/>
          <tx>
            <strRef>
              <f>'Geometry'!$DW$2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'Geometry'!$DW$3</f>
            </numRef>
          </xVal>
          <yVal>
            <numRef>
              <f>'Geometry'!$DX$3</f>
            </numRef>
          </yVal>
          <smooth val="0"/>
        </ser>
        <ser>
          <idx val="43"/>
          <order val="43"/>
          <tx>
            <v>level 10</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'Geometry'!$DZ$3:$DZ$4</f>
            </numRef>
          </xVal>
          <yVal>
            <numRef>
              <f>'Geometry'!$EA$3:$EA$4</f>
            </numRef>
          </yVal>
          <smooth val="0"/>
        </ser>
        <ser>
          <idx val="44"/>
          <order val="44"/>
          <tx>
            <strRef>
              <f>'Geometry'!$EC$2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'Geometry'!$EC$3</f>
            </numRef>
          </xVal>
          <yVal>
            <numRef>
              <f>'Geometry'!$ED$3</f>
            </numRef>
          </yVal>
          <smooth val="0"/>
        </ser>
        <ser>
          <idx val="45"/>
          <order val="45"/>
          <tx>
            <v>N10</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'Geometry'!$EF$3</f>
            </numRef>
          </xVal>
          <yVal>
            <numRef>
              <f>'Geometry'!$EG$3</f>
            </numRef>
          </yVal>
          <smooth val="0"/>
        </ser>
        <ser>
          <idx val="46"/>
          <order val="46"/>
          <tx>
            <strRef>
              <f>'Geometry'!$EI$2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'Geometry'!$EI$3</f>
            </numRef>
          </xVal>
          <yVal>
            <numRef>
              <f>'Geometry'!$EJ$3</f>
            </numRef>
          </yVal>
          <smooth val="0"/>
        </ser>
        <ser>
          <idx val="47"/>
          <order val="47"/>
          <tx>
            <v>level 11</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'Geometry'!$EL$3:$EL$4</f>
            </numRef>
          </xVal>
          <yVal>
            <numRef>
              <f>'Geometry'!$EM$3:$EM$4</f>
            </numRef>
          </yVal>
          <smooth val="0"/>
        </ser>
        <ser>
          <idx val="48"/>
          <order val="48"/>
          <tx>
            <strRef>
              <f>'Geometry'!$EO$2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'Geometry'!$EO$3</f>
            </numRef>
          </xVal>
          <yVal>
            <numRef>
              <f>'Geometry'!$EP$3</f>
            </numRef>
          </yVal>
          <smooth val="0"/>
        </ser>
        <ser>
          <idx val="49"/>
          <order val="49"/>
          <tx>
            <v>N11</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'Geometry'!$ER$3</f>
            </numRef>
          </xVal>
          <yVal>
            <numRef>
              <f>'Geometry'!$ES$3</f>
            </numRef>
          </yVal>
          <smooth val="0"/>
        </ser>
        <ser>
          <idx val="50"/>
          <order val="50"/>
          <tx>
            <strRef>
              <f>'Geometry'!$EU$2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'Geometry'!$EU$3</f>
            </numRef>
          </xVal>
          <yVal>
            <numRef>
              <f>'Geometry'!$EV$3</f>
            </numRef>
          </yVal>
          <smooth val="0"/>
        </ser>
        <ser>
          <idx val="51"/>
          <order val="51"/>
          <tx>
            <v>level 12</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'Geometry'!$EX$3:$EX$4</f>
            </numRef>
          </xVal>
          <yVal>
            <numRef>
              <f>'Geometry'!$EY$3:$EY$4</f>
            </numRef>
          </yVal>
          <smooth val="0"/>
        </ser>
        <ser>
          <idx val="52"/>
          <order val="52"/>
          <tx>
            <strRef>
              <f>'Geometry'!$FA$2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'Geometry'!$FA$3</f>
            </numRef>
          </xVal>
          <yVal>
            <numRef>
              <f>'Geometry'!$FB$3</f>
            </numRef>
          </yVal>
          <smooth val="0"/>
        </ser>
        <ser>
          <idx val="53"/>
          <order val="53"/>
          <tx>
            <v>N12</v>
          </tx>
          <spPr>
            <a:ln xmlns:a="http://schemas.openxmlformats.org/drawingml/2006/main">
              <a:noFill/>
              <a:prstDash val="solid"/>
            </a:ln>
          </spPr>
          <marker>
            <symbol val="circle"/>
            <size val="4"/>
            <spPr>
              <a:solidFill xmlns:a="http://schemas.openxmlformats.org/drawingml/2006/main">
                <a:srgbClr val="B3261E"/>
              </a:solidFill>
              <a:ln xmlns:a="http://schemas.openxmlformats.org/drawingml/2006/main">
                <a:solidFill>
                  <a:srgbClr val="B3261E"/>
                </a:solidFill>
                <a:prstDash val="solid"/>
              </a:ln>
            </spPr>
          </marker>
          <xVal>
            <numRef>
              <f>'Geometry'!$FD$3</f>
            </numRef>
          </xVal>
          <yVal>
            <numRef>
              <f>'Geometry'!$FE$3</f>
            </numRef>
          </yVal>
          <smooth val="0"/>
        </ser>
        <ser>
          <idx val="54"/>
          <order val="54"/>
          <tx>
            <strRef>
              <f>'Geometry'!$FG$2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'Geometry'!$FG$3</f>
            </numRef>
          </xVal>
          <yVal>
            <numRef>
              <f>'Geometry'!$FH$3</f>
            </numRef>
          </yVal>
          <smooth val="0"/>
        </ser>
        <ser>
          <idx val="55"/>
          <order val="5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'Geometry'!$FJ$3:$FJ$4</f>
            </numRef>
          </xVal>
          <yVal>
            <numRef>
              <f>'Geometry'!$FK$3:$FK$4</f>
            </numRef>
          </yVal>
          <smooth val="0"/>
        </ser>
        <ser>
          <idx val="56"/>
          <order val="56"/>
          <tx>
            <strRef>
              <f>'Geometry'!$FM$2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'Geometry'!$FM$3</f>
            </numRef>
          </xVal>
          <yVal>
            <numRef>
              <f>'Geometry'!$FN$3</f>
            </numRef>
          </yVal>
          <smooth val="0"/>
        </ser>
        <ser>
          <idx val="57"/>
          <order val="57"/>
          <tx>
            <v>frame</v>
          </tx>
          <spPr>
            <a:ln xmlns:a="http://schemas.openxmlformats.org/drawingml/2006/main">
              <a:noFill/>
              <a:prstDash val="solid"/>
            </a:ln>
          </spPr>
          <marker>
            <symbol val="none"/>
            <spPr>
              <a:ln xmlns:a="http://schemas.openxmlformats.org/drawingml/2006/main">
                <a:prstDash val="solid"/>
              </a:ln>
            </spPr>
          </marker>
          <xVal>
            <numRef>
              <f>'Geometry'!$FP$3:$FP$4</f>
            </numRef>
          </xVal>
          <yVal>
            <numRef>
              <f>'Geometry'!$FQ$3:$FQ$4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38</row>
      <rowOff>0</rowOff>
    </from>
    <ext cx="55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Column load take-down</t>
        </is>
      </c>
    </row>
    <row r="8" ht="20" customHeight="1">
      <c r="B8" s="4" t="inlineStr">
        <is>
          <t>Axial load storey by storey  ·  imposed load reduction  ·  EN 1991-1-1 6.3.1.2 with the UK or Polish NA</t>
        </is>
      </c>
    </row>
    <row r="10">
      <c r="B10" s="5" t="inlineStr">
        <is>
          <t>Reference</t>
        </is>
      </c>
      <c r="C10" s="6" t="inlineStr">
        <is>
          <t>NAE-RC-019  ·  version 1.0</t>
        </is>
      </c>
    </row>
    <row r="11" ht="31" customHeight="1">
      <c r="B11" s="5" t="inlineStr">
        <is>
          <t>Standards</t>
        </is>
      </c>
      <c r="C11" s="7" t="inlineStr">
        <is>
          <t>BS EN 1991-1-1:2002 / PN-EN 1991-1-1:2004, 6.2.2(2) and 6.3.1.2(11)  ·  gravity loads factored on the basis of EN 1990 (6.10)</t>
        </is>
      </c>
    </row>
    <row r="12" ht="45.5" customHeight="1">
      <c r="B12" s="5" t="inlineStr">
        <is>
          <t>National Annex</t>
        </is>
      </c>
      <c r="C12" s="7" t="inlineStr">
        <is>
          <t>Selectable: NA to BS EN 1991-1-1:2002 (NA.2.5, NA.2.6) or PN-EN 1991-1-1:2004 with Ap1:2010, National Annex NA (formerly NB): NB.1 sets only Table 6.2, NB.2 makes no national provision for 6.3.1.2, so the recommended equation 6.2 applies</t>
        </is>
      </c>
    </row>
    <row r="13">
      <c r="B13" s="5" t="inlineStr">
        <is>
          <t>Issued</t>
        </is>
      </c>
      <c r="C13" s="6" t="inlineStr">
        <is>
          <t>30 October 2026</t>
        </is>
      </c>
    </row>
    <row r="15" ht="20" customHeight="1">
      <c r="B15" s="8" t="inlineStr">
        <is>
          <t>What it does</t>
        </is>
      </c>
      <c r="C15" s="9" t="n"/>
    </row>
    <row r="16" ht="62" customHeight="1">
      <c r="B16" s="7" t="inlineStr">
        <is>
          <t>Characteristic and design axial force in an internal or edge column, storey by storey from the roof down: roof and floor loads on the area the column supports, walls or cladding carried at each floor and the column's own weight. The imposed floor load is reduced by the area or by the number of storeys, as the National Annex allows, and the design force at the foot of every storey is drawn on the elevation. Use NEd in NAE-RC-008 Column design or NAE-RC-006 Pad footing.</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49" customHeight="1">
      <c r="B22" s="7" t="inlineStr">
        <is>
          <t>One column of constant section with the same supported area A and the same loads on every floor (typical floors), a roof with its own area and loads, and n suspended floors (1 to 12). Reduction of the imposed floor load, categories A to D only, n = suspended floors above the section: UK NA αA = 1 − A/1000 ≥ 0.75 with A the floor area supported (n A), or αn = 1.1 − n/10 (n ≤ 5), 0.6 (n ≤ 10), 0.5; the smaller, never both (NA.2.6). PN-EN: αn = (2 + (n − 2) ψ0)/n for n &gt; 2, else 1, ψ0 = 0.7 (6.2.2(2), 6.3.1.2(11)); the area factor αA is for floors and is not used for the column. Roof loads are not reduced. Design force NEd = γG Gk + γQ Qk with every variable load at its full value: a conservative gravity-load combination based on (6.10), the ψ0 reduction of accompanying actions omitted. Loads determined from the known use do not qualify for reduction: then choose no reduction. Only the gravity loads entered are included; this is not the complete design envelope of a column or foundation (wind, frame moments, eccentricity, transfer structures are for the user).</t>
        </is>
      </c>
    </row>
    <row r="24" ht="20" customHeight="1">
      <c r="B24" s="8" t="inlineStr">
        <is>
          <t>Further reading and independent cross-check</t>
        </is>
      </c>
      <c r="C24" s="9" t="n"/>
    </row>
    <row r="25" ht="76.5" customHeight="1">
      <c r="B25" s="10" t="inlineStr">
        <is>
          <t>•  BS EN 1991-1-1:2002, 6.3.1.2(10), (11) and the UK NA, NA.2.5 and NA.2.6.
•  PN-EN 1991-1-1:2004 and Ap1:2010, National Annex NA (formerly NB).
•  IStructE, Manual for the design of concrete building structures to Eurocode 2 (load take-down).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&amp;K8A8A8ANAE-RC-019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80"/>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Column load take-down</t>
        </is>
      </c>
      <c r="H2" s="1" t="n"/>
    </row>
    <row r="3" ht="16" customHeight="1">
      <c r="A3" s="1" t="n"/>
      <c r="B3" s="1" t="n"/>
      <c r="C3" s="15" t="inlineStr">
        <is>
          <t>NAE-RC-019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building</t>
        </is>
      </c>
      <c r="C10" s="21" t="n"/>
      <c r="D10" s="21" t="n"/>
      <c r="E10" s="21" t="n"/>
      <c r="F10" s="21" t="n"/>
      <c r="G10" s="22" t="inlineStr">
        <is>
          <t>Characteristic values</t>
        </is>
      </c>
    </row>
    <row r="11" ht="17" customHeight="1">
      <c r="B11" s="23" t="n"/>
      <c r="C11" s="24" t="inlineStr">
        <is>
          <t>National Annex</t>
        </is>
      </c>
      <c r="D11" s="23" t="n"/>
      <c r="E11" s="25" t="inlineStr">
        <is>
          <t>UK NA (BS EN)</t>
        </is>
      </c>
      <c r="F11" s="23" t="n"/>
      <c r="G11" s="23" t="n"/>
    </row>
    <row r="12" ht="17" customHeight="1">
      <c r="B12" s="23" t="n"/>
      <c r="C12" s="24" t="inlineStr">
        <is>
          <t>Imposed load category  (Table 6.1)</t>
        </is>
      </c>
      <c r="D12" s="23" t="n"/>
      <c r="E12" s="25" t="inlineStr">
        <is>
          <t>B  offices</t>
        </is>
      </c>
      <c r="F12" s="23" t="n"/>
      <c r="G12" s="23" t="n"/>
    </row>
    <row r="13" ht="17" customHeight="1">
      <c r="B13" s="26" t="inlineStr">
        <is>
          <t>6.3.1.2</t>
        </is>
      </c>
      <c r="C13" s="24" t="inlineStr">
        <is>
          <t>Reduce the imposed floor load?</t>
        </is>
      </c>
      <c r="D13" s="23" t="n"/>
      <c r="E13" s="25" t="inlineStr">
        <is>
          <t>Yes</t>
        </is>
      </c>
      <c r="F13" s="23" t="n"/>
      <c r="G13" s="23" t="n"/>
    </row>
    <row r="14" ht="17" customHeight="1">
      <c r="B14" s="23" t="n"/>
      <c r="C14" s="24" t="inlineStr">
        <is>
          <t>Number of suspended floors below the roof</t>
        </is>
      </c>
      <c r="D14" s="27" t="inlineStr">
        <is>
          <r>
            <rPr>
              <rFont val="Calibri"/>
              <i val="1"/>
              <color rgb="002B2B2B"/>
              <sz val="10"/>
            </rPr>
            <t>n</t>
          </r>
        </is>
      </c>
      <c r="E14" s="25" t="n">
        <v>4</v>
      </c>
      <c r="F14" s="23" t="n"/>
      <c r="G14" s="23" t="n"/>
    </row>
    <row r="15" ht="17" customHeight="1">
      <c r="B15" s="23" t="n"/>
      <c r="C15" s="24" t="inlineStr">
        <is>
          <t>Storey height, floor to floor</t>
        </is>
      </c>
      <c r="D15" s="27" t="inlineStr">
        <is>
          <r>
            <rPr>
              <rFont val="Calibri"/>
              <i val="1"/>
              <color rgb="002B2B2B"/>
              <sz val="10"/>
            </rPr>
            <t>h</t>
          </r>
          <r>
            <rPr>
              <rFont val="Calibri"/>
              <i val="1"/>
              <color rgb="002B2B2B"/>
              <sz val="10"/>
              <vertAlign val="subscript"/>
            </rPr>
            <t>s</t>
          </r>
        </is>
      </c>
      <c r="E15" s="25" t="n">
        <v>3500</v>
      </c>
      <c r="F15" s="28" t="inlineStr">
        <is>
          <t>mm</t>
        </is>
      </c>
      <c r="G15" s="23" t="n"/>
    </row>
    <row r="17" ht="22" customHeight="1">
      <c r="B17" s="20" t="inlineStr">
        <is>
          <t>Inputs  ·  loads on the column</t>
        </is>
      </c>
      <c r="C17" s="21" t="n"/>
      <c r="D17" s="21" t="n"/>
      <c r="E17" s="21" t="n"/>
      <c r="F17" s="21" t="n"/>
      <c r="G17" s="21" t="n"/>
    </row>
    <row r="18" ht="17" customHeight="1">
      <c r="B18" s="23" t="n"/>
      <c r="C18" s="24" t="inlineStr">
        <is>
          <t>Floor area supported by the column, each floor</t>
        </is>
      </c>
      <c r="D18" s="27" t="inlineStr">
        <is>
          <r>
            <rPr>
              <rFont val="Calibri"/>
              <i val="1"/>
              <color rgb="002B2B2B"/>
              <sz val="10"/>
            </rPr>
            <t>A</t>
          </r>
        </is>
      </c>
      <c r="E18" s="29" t="n">
        <v>36</v>
      </c>
      <c r="F18" s="28" t="inlineStr">
        <is>
          <t>m²</t>
        </is>
      </c>
      <c r="G18" s="23" t="n"/>
    </row>
    <row r="19" ht="17" customHeight="1">
      <c r="B19" s="23" t="n"/>
      <c r="C19" s="24" t="inlineStr">
        <is>
          <t>Floor permanent load  (excludes Gw and column weight)</t>
        </is>
      </c>
      <c r="D19" s="27" t="inlineStr">
        <is>
          <r>
            <rPr>
              <rFont val="Calibri"/>
              <i val="1"/>
              <color rgb="002B2B2B"/>
              <sz val="10"/>
            </rPr>
            <t>g</t>
          </r>
          <r>
            <rPr>
              <rFont val="Calibri"/>
              <i val="1"/>
              <color rgb="002B2B2B"/>
              <sz val="10"/>
              <vertAlign val="subscript"/>
            </rPr>
            <t>k</t>
          </r>
        </is>
      </c>
      <c r="E19" s="30" t="n">
        <v>7.5</v>
      </c>
      <c r="F19" s="28" t="inlineStr">
        <is>
          <t>kN/m²</t>
        </is>
      </c>
      <c r="G19" s="23" t="n"/>
    </row>
    <row r="20" ht="17" customHeight="1">
      <c r="B20" s="26" t="inlineStr">
        <is>
          <t>6.3.1.2(8)</t>
        </is>
      </c>
      <c r="C20" s="24" t="inlineStr">
        <is>
          <t>Floor imposed load  (with the movable partition allowance)</t>
        </is>
      </c>
      <c r="D20" s="27" t="inlineStr">
        <is>
          <r>
            <rPr>
              <rFont val="Calibri"/>
              <i val="1"/>
              <color rgb="002B2B2B"/>
              <sz val="10"/>
            </rPr>
            <t>q</t>
          </r>
          <r>
            <rPr>
              <rFont val="Calibri"/>
              <i val="1"/>
              <color rgb="002B2B2B"/>
              <sz val="10"/>
              <vertAlign val="subscript"/>
            </rPr>
            <t>k</t>
          </r>
        </is>
      </c>
      <c r="E20" s="30" t="n">
        <v>3.5</v>
      </c>
      <c r="F20" s="28" t="inlineStr">
        <is>
          <t>kN/m²</t>
        </is>
      </c>
      <c r="G20" s="23" t="n"/>
    </row>
    <row r="21" ht="17" customHeight="1">
      <c r="B21" s="23" t="n"/>
      <c r="C21" s="24" t="inlineStr">
        <is>
          <t>Roof area supported by the column</t>
        </is>
      </c>
      <c r="D21" s="27" t="inlineStr">
        <is>
          <r>
            <rPr>
              <rFont val="Calibri"/>
              <i val="1"/>
              <color rgb="002B2B2B"/>
              <sz val="10"/>
            </rPr>
            <t>A</t>
          </r>
          <r>
            <rPr>
              <rFont val="Calibri"/>
              <i val="1"/>
              <color rgb="002B2B2B"/>
              <sz val="10"/>
              <vertAlign val="subscript"/>
            </rPr>
            <t>r</t>
          </r>
        </is>
      </c>
      <c r="E21" s="29" t="n">
        <v>36</v>
      </c>
      <c r="F21" s="28" t="inlineStr">
        <is>
          <t>m²</t>
        </is>
      </c>
      <c r="G21" s="23" t="n"/>
    </row>
    <row r="22" ht="17" customHeight="1">
      <c r="B22" s="23" t="n"/>
      <c r="C22" s="24" t="inlineStr">
        <is>
          <t>Roof permanent load  (include roof plant and parapets)</t>
        </is>
      </c>
      <c r="D22" s="27" t="inlineStr">
        <is>
          <r>
            <rPr>
              <rFont val="Calibri"/>
              <i val="1"/>
              <color rgb="002B2B2B"/>
              <sz val="10"/>
            </rPr>
            <t>g</t>
          </r>
          <r>
            <rPr>
              <rFont val="Calibri"/>
              <i val="1"/>
              <color rgb="002B2B2B"/>
              <sz val="10"/>
              <vertAlign val="subscript"/>
            </rPr>
            <t>k,r</t>
          </r>
        </is>
      </c>
      <c r="E22" s="30" t="n">
        <v>6</v>
      </c>
      <c r="F22" s="28" t="inlineStr">
        <is>
          <t>kN/m²</t>
        </is>
      </c>
      <c r="G22" s="23" t="n"/>
    </row>
    <row r="23" ht="17" customHeight="1">
      <c r="B23" s="23" t="n"/>
      <c r="C23" s="24" t="inlineStr">
        <is>
          <t>Roof imposed load or snow, the larger</t>
        </is>
      </c>
      <c r="D23" s="27" t="inlineStr">
        <is>
          <r>
            <rPr>
              <rFont val="Calibri"/>
              <i val="1"/>
              <color rgb="002B2B2B"/>
              <sz val="10"/>
            </rPr>
            <t>q</t>
          </r>
          <r>
            <rPr>
              <rFont val="Calibri"/>
              <i val="1"/>
              <color rgb="002B2B2B"/>
              <sz val="10"/>
              <vertAlign val="subscript"/>
            </rPr>
            <t>k,r</t>
          </r>
        </is>
      </c>
      <c r="E23" s="30" t="n">
        <v>1.5</v>
      </c>
      <c r="F23" s="28" t="inlineStr">
        <is>
          <t>kN/m²</t>
        </is>
      </c>
      <c r="G23" s="23" t="n"/>
    </row>
    <row r="24" ht="17" customHeight="1">
      <c r="B24" s="23" t="n"/>
      <c r="C24" s="24" t="inlineStr">
        <is>
          <t>Walls or cladding on the column, each floor  (not in gk)</t>
        </is>
      </c>
      <c r="D24" s="27" t="inlineStr">
        <is>
          <r>
            <rPr>
              <rFont val="Calibri"/>
              <i val="1"/>
              <color rgb="002B2B2B"/>
              <sz val="10"/>
            </rPr>
            <t>G</t>
          </r>
          <r>
            <rPr>
              <rFont val="Calibri"/>
              <i val="1"/>
              <color rgb="002B2B2B"/>
              <sz val="10"/>
              <vertAlign val="subscript"/>
            </rPr>
            <t>w</t>
          </r>
        </is>
      </c>
      <c r="E24" s="29" t="n">
        <v>20</v>
      </c>
      <c r="F24" s="28" t="inlineStr">
        <is>
          <t>kN</t>
        </is>
      </c>
      <c r="G24" s="23" t="n"/>
    </row>
    <row r="25" ht="17" customHeight="1">
      <c r="B25" s="23" t="n"/>
      <c r="C25" s="24" t="inlineStr">
        <is>
          <t>Column width</t>
        </is>
      </c>
      <c r="D25" s="27" t="inlineStr">
        <is>
          <r>
            <rPr>
              <rFont val="Calibri"/>
              <i val="1"/>
              <color rgb="002B2B2B"/>
              <sz val="10"/>
            </rPr>
            <t>b</t>
          </r>
        </is>
      </c>
      <c r="E25" s="25" t="n">
        <v>400</v>
      </c>
      <c r="F25" s="28" t="inlineStr">
        <is>
          <t>mm</t>
        </is>
      </c>
      <c r="G25" s="23" t="n"/>
    </row>
    <row r="26" ht="17" customHeight="1">
      <c r="B26" s="23" t="n"/>
      <c r="C26" s="24" t="inlineStr">
        <is>
          <t>Column depth</t>
        </is>
      </c>
      <c r="D26" s="27" t="inlineStr">
        <is>
          <r>
            <rPr>
              <rFont val="Calibri"/>
              <i val="1"/>
              <color rgb="002B2B2B"/>
              <sz val="10"/>
            </rPr>
            <t>h</t>
          </r>
        </is>
      </c>
      <c r="E26" s="25" t="n">
        <v>400</v>
      </c>
      <c r="F26" s="28" t="inlineStr">
        <is>
          <t>mm</t>
        </is>
      </c>
      <c r="G26" s="23" t="n"/>
    </row>
    <row r="27" ht="17" customHeight="1">
      <c r="B27" s="26" t="inlineStr">
        <is>
          <t>EN 1990 A1.2(B)</t>
        </is>
      </c>
      <c r="C27" s="24" t="inlineStr">
        <is>
          <t>Partial factor, permanent</t>
        </is>
      </c>
      <c r="D27" s="27" t="inlineStr">
        <is>
          <r>
            <rPr>
              <rFont val="Calibri"/>
              <i val="1"/>
              <color rgb="002B2B2B"/>
              <sz val="10"/>
            </rPr>
            <t>γ</t>
          </r>
          <r>
            <rPr>
              <rFont val="Calibri"/>
              <i val="1"/>
              <color rgb="002B2B2B"/>
              <sz val="10"/>
              <vertAlign val="subscript"/>
            </rPr>
            <t>G</t>
          </r>
        </is>
      </c>
      <c r="E27" s="30" t="n">
        <v>1.35</v>
      </c>
      <c r="F27" s="23" t="n"/>
      <c r="G27" s="23" t="n"/>
    </row>
    <row r="28" ht="17" customHeight="1">
      <c r="B28" s="26" t="inlineStr">
        <is>
          <t>EN 1990 A1.2(B)</t>
        </is>
      </c>
      <c r="C28" s="24" t="inlineStr">
        <is>
          <t>Partial factor, variable</t>
        </is>
      </c>
      <c r="D28" s="27" t="inlineStr">
        <is>
          <r>
            <rPr>
              <rFont val="Calibri"/>
              <i val="1"/>
              <color rgb="002B2B2B"/>
              <sz val="10"/>
            </rPr>
            <t>γ</t>
          </r>
          <r>
            <rPr>
              <rFont val="Calibri"/>
              <i val="1"/>
              <color rgb="002B2B2B"/>
              <sz val="10"/>
              <vertAlign val="subscript"/>
            </rPr>
            <t>Q</t>
          </r>
        </is>
      </c>
      <c r="E28" s="30" t="n">
        <v>1.5</v>
      </c>
      <c r="F28" s="23" t="n"/>
      <c r="G28" s="23" t="n"/>
    </row>
    <row r="29" ht="17" customHeight="1">
      <c r="B29" s="23" t="n"/>
      <c r="C29" s="24" t="inlineStr">
        <is>
          <t>Inputs valid and consistent</t>
        </is>
      </c>
      <c r="D29" s="23" t="n"/>
      <c r="E29" s="9" t="n"/>
      <c r="F29" s="23" t="n"/>
      <c r="G29" s="31">
        <f>IF(inputs_ok,"OK","FAIL")</f>
        <v/>
      </c>
    </row>
    <row r="31" ht="22" customHeight="1">
      <c r="B31" s="20" t="inlineStr">
        <is>
          <t>Results  ·  foot of the lowest storey</t>
        </is>
      </c>
      <c r="C31" s="21" t="n"/>
      <c r="D31" s="21" t="n"/>
      <c r="E31" s="21" t="n"/>
      <c r="F31" s="21" t="n"/>
      <c r="G31" s="21" t="n"/>
    </row>
    <row r="32" ht="26" customHeight="1">
      <c r="B32" s="32" t="n"/>
      <c r="C32" s="33" t="inlineStr">
        <is>
          <t>Design axial force  (gravity loads, conservative (6.10))</t>
        </is>
      </c>
      <c r="D32" s="34" t="inlineStr">
        <is>
          <r>
            <rPr>
              <rFont val="Calibri"/>
              <i val="1"/>
              <color rgb="002B2B2B"/>
              <sz val="11"/>
            </rPr>
            <t>N</t>
          </r>
          <r>
            <rPr>
              <rFont val="Calibri"/>
              <i val="1"/>
              <color rgb="002B2B2B"/>
              <sz val="11"/>
              <vertAlign val="subscript"/>
            </rPr>
            <t>Ed</t>
          </r>
        </is>
      </c>
      <c r="E32" s="35">
        <f>IF(inputs_ok,INDEX(lt_Nall,n_lt+1),"–")</f>
        <v/>
      </c>
      <c r="F32" s="36" t="inlineStr">
        <is>
          <t>kN</t>
        </is>
      </c>
      <c r="G32" s="32" t="n"/>
    </row>
    <row r="33" ht="26" customHeight="1">
      <c r="B33" s="32" t="n"/>
      <c r="C33" s="33" t="inlineStr">
        <is>
          <t>Characteristic permanent load</t>
        </is>
      </c>
      <c r="D33" s="34" t="inlineStr">
        <is>
          <r>
            <rPr>
              <rFont val="Calibri"/>
              <i val="1"/>
              <color rgb="002B2B2B"/>
              <sz val="11"/>
            </rPr>
            <t>G</t>
          </r>
          <r>
            <rPr>
              <rFont val="Calibri"/>
              <i val="1"/>
              <color rgb="002B2B2B"/>
              <sz val="11"/>
              <vertAlign val="subscript"/>
            </rPr>
            <t>k</t>
          </r>
        </is>
      </c>
      <c r="E33" s="35">
        <f>IF(inputs_ok,INDEX(lt_Gall,n_lt+1),"–")</f>
        <v/>
      </c>
      <c r="F33" s="36" t="inlineStr">
        <is>
          <t>kN</t>
        </is>
      </c>
      <c r="G33" s="32" t="n"/>
    </row>
    <row r="34" ht="26" customHeight="1">
      <c r="B34" s="32" t="n"/>
      <c r="C34" s="33" t="inlineStr">
        <is>
          <t>Characteristic imposed load, reduced</t>
        </is>
      </c>
      <c r="D34" s="34" t="inlineStr">
        <is>
          <r>
            <rPr>
              <rFont val="Calibri"/>
              <i val="1"/>
              <color rgb="002B2B2B"/>
              <sz val="11"/>
            </rPr>
            <t>Q</t>
          </r>
          <r>
            <rPr>
              <rFont val="Calibri"/>
              <i val="1"/>
              <color rgb="002B2B2B"/>
              <sz val="11"/>
              <vertAlign val="subscript"/>
            </rPr>
            <t>k</t>
          </r>
        </is>
      </c>
      <c r="E34" s="35">
        <f>IF(inputs_ok,INDEX(lt_Qall,n_lt+1),"–")</f>
        <v/>
      </c>
      <c r="F34" s="36" t="inlineStr">
        <is>
          <t>kN</t>
        </is>
      </c>
      <c r="G34" s="32" t="n"/>
    </row>
    <row r="35" ht="26" customHeight="1">
      <c r="B35" s="32" t="n"/>
      <c r="C35" s="33" t="inlineStr">
        <is>
          <t>Imposed load reduction factor, floors</t>
        </is>
      </c>
      <c r="D35" s="34" t="inlineStr">
        <is>
          <r>
            <rPr>
              <rFont val="Calibri"/>
              <i val="1"/>
              <color rgb="002B2B2B"/>
              <sz val="11"/>
            </rPr>
            <t>α</t>
          </r>
        </is>
      </c>
      <c r="E35" s="37">
        <f>IF(inputs_ok,INDEX(lt_aall,n_lt+1),"–")</f>
        <v/>
      </c>
      <c r="F35" s="36" t="inlineStr"/>
      <c r="G35" s="32" t="n"/>
    </row>
    <row r="36" ht="26" customHeight="1">
      <c r="B36" s="32" t="n"/>
      <c r="C36" s="33" t="inlineStr">
        <is>
          <t>Mean axial stress  NEd / Ac</t>
        </is>
      </c>
      <c r="D36" s="34" t="inlineStr">
        <is>
          <r>
            <rPr>
              <rFont val="Calibri"/>
              <i val="1"/>
              <color rgb="002B2B2B"/>
              <sz val="11"/>
            </rPr>
            <t>σ</t>
          </r>
          <r>
            <rPr>
              <rFont val="Calibri"/>
              <i val="1"/>
              <color rgb="002B2B2B"/>
              <sz val="11"/>
              <vertAlign val="subscript"/>
            </rPr>
            <t>c</t>
          </r>
        </is>
      </c>
      <c r="E36" s="38">
        <f>IF(inputs_ok,INDEX(lt_Nall,n_lt+1)*1000/(b_lt*h_lt),"–")</f>
        <v/>
      </c>
      <c r="F36" s="36" t="inlineStr">
        <is>
          <t>MPa</t>
        </is>
      </c>
      <c r="G36" s="32" t="n"/>
    </row>
    <row r="37"/>
    <row r="38">
      <c r="B38" s="39" t="inlineStr">
        <is>
          <t>Your column, storeys to scale  ·  design axial force NEd at the foot of every storey (kN)</t>
        </is>
      </c>
    </row>
    <row r="39"/>
    <row r="40"/>
    <row r="41"/>
    <row r="42"/>
    <row r="43"/>
    <row r="44"/>
    <row r="45"/>
    <row r="46"/>
    <row r="47"/>
    <row r="48"/>
    <row r="49"/>
    <row r="50"/>
    <row r="51"/>
    <row r="52"/>
    <row r="53"/>
    <row r="54"/>
    <row r="55"/>
    <row r="56"/>
    <row r="57"/>
    <row r="58"/>
    <row r="59"/>
    <row r="60" ht="22" customHeight="1">
      <c r="B60" s="20" t="inlineStr">
        <is>
          <t>Calculation</t>
        </is>
      </c>
      <c r="C60" s="21" t="n"/>
      <c r="D60" s="21" t="n"/>
      <c r="E60" s="21" t="n"/>
      <c r="F60" s="21" t="n"/>
      <c r="G60" s="21" t="n"/>
    </row>
    <row r="61" ht="17" customHeight="1">
      <c r="B61" s="23" t="n"/>
      <c r="C61" s="24" t="inlineStr">
        <is>
          <t>Column self weight per storey  25 kN/m³ × b h hs</t>
        </is>
      </c>
      <c r="D61" s="27" t="inlineStr">
        <is>
          <r>
            <rPr>
              <rFont val="Calibri"/>
              <i val="1"/>
              <color rgb="002B2B2B"/>
              <sz val="10"/>
            </rPr>
            <t>G</t>
          </r>
          <r>
            <rPr>
              <rFont val="Calibri"/>
              <i val="1"/>
              <color rgb="002B2B2B"/>
              <sz val="10"/>
              <vertAlign val="subscript"/>
            </rPr>
            <t>c</t>
          </r>
        </is>
      </c>
      <c r="E61" s="40">
        <f>IF(inputs_ok,lt_gc,NA())</f>
        <v/>
      </c>
      <c r="F61" s="28" t="inlineStr">
        <is>
          <t>kN</t>
        </is>
      </c>
      <c r="G61" s="23" t="n"/>
    </row>
    <row r="62" ht="17" customHeight="1">
      <c r="B62" s="23" t="n"/>
      <c r="C62" s="24" t="inlineStr">
        <is>
          <t>Roof load on the column  Ar gk,r  /  Ar qk,r</t>
        </is>
      </c>
      <c r="D62" s="27" t="inlineStr">
        <is>
          <r>
            <rPr>
              <rFont val="Calibri"/>
              <i val="1"/>
              <color rgb="002B2B2B"/>
              <sz val="10"/>
            </rPr>
            <t>G</t>
          </r>
          <r>
            <rPr>
              <rFont val="Calibri"/>
              <i val="1"/>
              <color rgb="002B2B2B"/>
              <sz val="10"/>
              <vertAlign val="subscript"/>
            </rPr>
            <t>r / Q_r</t>
          </r>
        </is>
      </c>
      <c r="E62" s="41">
        <f>IF(inputs_ok,TEXT(Ar_lt*gkr_lt,"0.0")&amp;"  /  "&amp;TEXT(Ar_lt*qkr_lt,"0.0"),NA())</f>
        <v/>
      </c>
      <c r="F62" s="28" t="inlineStr">
        <is>
          <t>kN</t>
        </is>
      </c>
      <c r="G62" s="23" t="n"/>
    </row>
    <row r="63" ht="17" customHeight="1">
      <c r="B63" s="23" t="n"/>
      <c r="C63" s="24" t="inlineStr">
        <is>
          <t>Floor load on the column  A gk + Gw  /  A qk</t>
        </is>
      </c>
      <c r="D63" s="27" t="inlineStr">
        <is>
          <r>
            <rPr>
              <rFont val="Calibri"/>
              <i val="1"/>
              <color rgb="002B2B2B"/>
              <sz val="10"/>
            </rPr>
            <t>G</t>
          </r>
          <r>
            <rPr>
              <rFont val="Calibri"/>
              <i val="1"/>
              <color rgb="002B2B2B"/>
              <sz val="10"/>
              <vertAlign val="subscript"/>
            </rPr>
            <t>f / Q_f</t>
          </r>
        </is>
      </c>
      <c r="E63" s="41">
        <f>IF(inputs_ok,TEXT(A_lt*gk_lt+Gw_lt,"0.0")&amp;"  /  "&amp;TEXT(A_lt*qk_lt,"0.0"),NA())</f>
        <v/>
      </c>
      <c r="F63" s="28" t="inlineStr">
        <is>
          <t>kN</t>
        </is>
      </c>
      <c r="G63" s="23" t="n"/>
    </row>
    <row r="64" ht="54" customHeight="1">
      <c r="B64" s="42" t="inlineStr">
        <is>
          <t>Column below floor t from the top: t suspended floors plus the roof above it and t + 1 column storeys down to the section. Gk = Ar gk,r + t (A gk + Gw) + (t + 1) Gc;  Qk = Ar qk,r + α t A qk;  NEd = γG Gk + γQ Qk, every variable load in full (conservative, based on (6.10)). α: UK NA min(1 − tA/1000 ≥ 0.75; 1.1 − t/10 (t ≤ 5), 0.6 (t ≤ 10), 0.5); PN-EN (2 + (t − 2) ψ0)/t for t &gt; 2, else 1. Right-hand column: α and the characteristic loads.</t>
        </is>
      </c>
    </row>
    <row r="65" ht="17" customHeight="1">
      <c r="B65" s="23" t="n"/>
      <c r="C65" s="24" t="inlineStr">
        <is>
          <t>Column below the roof</t>
        </is>
      </c>
      <c r="D65" s="27" t="inlineStr">
        <is>
          <r>
            <rPr>
              <rFont val="Calibri"/>
              <i val="1"/>
              <color rgb="002B2B2B"/>
              <sz val="10"/>
            </rPr>
            <t>N</t>
          </r>
          <r>
            <rPr>
              <rFont val="Calibri"/>
              <i val="1"/>
              <color rgb="002B2B2B"/>
              <sz val="10"/>
              <vertAlign val="subscript"/>
            </rPr>
            <t>Ed,0</t>
          </r>
        </is>
      </c>
      <c r="E65" s="43">
        <f>IF(inputs_ok,IF(0&lt;=n_lt,lt_N0,"–"),NA())</f>
        <v/>
      </c>
      <c r="F65" s="28" t="inlineStr">
        <is>
          <t>kN</t>
        </is>
      </c>
      <c r="G65" s="23">
        <f>IF(AND(inputs_ok,0&lt;=n_lt),"α "&amp;TEXT(lt_a0,"0.00")&amp;"  G "&amp;TEXT(lt_G0,"0")&amp;"  Q "&amp;TEXT(lt_Q0,"0"),"")</f>
        <v/>
      </c>
    </row>
    <row r="66" ht="17" customHeight="1">
      <c r="B66" s="26" t="inlineStr">
        <is>
          <t>6.3.1.2</t>
        </is>
      </c>
      <c r="C66" s="24" t="inlineStr">
        <is>
          <t>Column below floor 1 from the top</t>
        </is>
      </c>
      <c r="D66" s="27" t="inlineStr">
        <is>
          <r>
            <rPr>
              <rFont val="Calibri"/>
              <i val="1"/>
              <color rgb="002B2B2B"/>
              <sz val="10"/>
            </rPr>
            <t>N</t>
          </r>
          <r>
            <rPr>
              <rFont val="Calibri"/>
              <i val="1"/>
              <color rgb="002B2B2B"/>
              <sz val="10"/>
              <vertAlign val="subscript"/>
            </rPr>
            <t>Ed,1</t>
          </r>
        </is>
      </c>
      <c r="E66" s="43">
        <f>IF(inputs_ok,IF(1&lt;=n_lt,lt_N1,"–"),NA())</f>
        <v/>
      </c>
      <c r="F66" s="28" t="inlineStr">
        <is>
          <t>kN</t>
        </is>
      </c>
      <c r="G66" s="23">
        <f>IF(AND(inputs_ok,1&lt;=n_lt),"α "&amp;TEXT(lt_a1,"0.00")&amp;"  G "&amp;TEXT(lt_G1,"0")&amp;"  Q "&amp;TEXT(lt_Q1,"0"),"")</f>
        <v/>
      </c>
    </row>
    <row r="67" ht="17" customHeight="1">
      <c r="B67" s="26" t="inlineStr">
        <is>
          <t>6.3.1.2</t>
        </is>
      </c>
      <c r="C67" s="24" t="inlineStr">
        <is>
          <t>Column below floor 2 from the top</t>
        </is>
      </c>
      <c r="D67" s="27" t="inlineStr">
        <is>
          <r>
            <rPr>
              <rFont val="Calibri"/>
              <i val="1"/>
              <color rgb="002B2B2B"/>
              <sz val="10"/>
            </rPr>
            <t>N</t>
          </r>
          <r>
            <rPr>
              <rFont val="Calibri"/>
              <i val="1"/>
              <color rgb="002B2B2B"/>
              <sz val="10"/>
              <vertAlign val="subscript"/>
            </rPr>
            <t>Ed,2</t>
          </r>
        </is>
      </c>
      <c r="E67" s="43">
        <f>IF(inputs_ok,IF(2&lt;=n_lt,lt_N2,"–"),NA())</f>
        <v/>
      </c>
      <c r="F67" s="28" t="inlineStr">
        <is>
          <t>kN</t>
        </is>
      </c>
      <c r="G67" s="23">
        <f>IF(AND(inputs_ok,2&lt;=n_lt),"α "&amp;TEXT(lt_a2,"0.00")&amp;"  G "&amp;TEXT(lt_G2,"0")&amp;"  Q "&amp;TEXT(lt_Q2,"0"),"")</f>
        <v/>
      </c>
    </row>
    <row r="68" ht="17" customHeight="1">
      <c r="B68" s="26" t="inlineStr">
        <is>
          <t>6.3.1.2</t>
        </is>
      </c>
      <c r="C68" s="24" t="inlineStr">
        <is>
          <t>Column below floor 3 from the top</t>
        </is>
      </c>
      <c r="D68" s="27" t="inlineStr">
        <is>
          <r>
            <rPr>
              <rFont val="Calibri"/>
              <i val="1"/>
              <color rgb="002B2B2B"/>
              <sz val="10"/>
            </rPr>
            <t>N</t>
          </r>
          <r>
            <rPr>
              <rFont val="Calibri"/>
              <i val="1"/>
              <color rgb="002B2B2B"/>
              <sz val="10"/>
              <vertAlign val="subscript"/>
            </rPr>
            <t>Ed,3</t>
          </r>
        </is>
      </c>
      <c r="E68" s="43">
        <f>IF(inputs_ok,IF(3&lt;=n_lt,lt_N3,"–"),NA())</f>
        <v/>
      </c>
      <c r="F68" s="28" t="inlineStr">
        <is>
          <t>kN</t>
        </is>
      </c>
      <c r="G68" s="23">
        <f>IF(AND(inputs_ok,3&lt;=n_lt),"α "&amp;TEXT(lt_a3,"0.00")&amp;"  G "&amp;TEXT(lt_G3,"0")&amp;"  Q "&amp;TEXT(lt_Q3,"0"),"")</f>
        <v/>
      </c>
    </row>
    <row r="69" ht="17" customHeight="1">
      <c r="B69" s="26" t="inlineStr">
        <is>
          <t>6.3.1.2</t>
        </is>
      </c>
      <c r="C69" s="24" t="inlineStr">
        <is>
          <t>Column below floor 4 from the top</t>
        </is>
      </c>
      <c r="D69" s="27" t="inlineStr">
        <is>
          <r>
            <rPr>
              <rFont val="Calibri"/>
              <i val="1"/>
              <color rgb="002B2B2B"/>
              <sz val="10"/>
            </rPr>
            <t>N</t>
          </r>
          <r>
            <rPr>
              <rFont val="Calibri"/>
              <i val="1"/>
              <color rgb="002B2B2B"/>
              <sz val="10"/>
              <vertAlign val="subscript"/>
            </rPr>
            <t>Ed,4</t>
          </r>
        </is>
      </c>
      <c r="E69" s="43">
        <f>IF(inputs_ok,IF(4&lt;=n_lt,lt_N4,"–"),NA())</f>
        <v/>
      </c>
      <c r="F69" s="28" t="inlineStr">
        <is>
          <t>kN</t>
        </is>
      </c>
      <c r="G69" s="23">
        <f>IF(AND(inputs_ok,4&lt;=n_lt),"α "&amp;TEXT(lt_a4,"0.00")&amp;"  G "&amp;TEXT(lt_G4,"0")&amp;"  Q "&amp;TEXT(lt_Q4,"0"),"")</f>
        <v/>
      </c>
    </row>
    <row r="70" ht="17" customHeight="1">
      <c r="B70" s="26" t="inlineStr">
        <is>
          <t>6.3.1.2</t>
        </is>
      </c>
      <c r="C70" s="24" t="inlineStr">
        <is>
          <t>Column below floor 5 from the top</t>
        </is>
      </c>
      <c r="D70" s="27" t="inlineStr">
        <is>
          <r>
            <rPr>
              <rFont val="Calibri"/>
              <i val="1"/>
              <color rgb="002B2B2B"/>
              <sz val="10"/>
            </rPr>
            <t>N</t>
          </r>
          <r>
            <rPr>
              <rFont val="Calibri"/>
              <i val="1"/>
              <color rgb="002B2B2B"/>
              <sz val="10"/>
              <vertAlign val="subscript"/>
            </rPr>
            <t>Ed,5</t>
          </r>
        </is>
      </c>
      <c r="E70" s="43">
        <f>IF(inputs_ok,IF(5&lt;=n_lt,lt_N5,"–"),NA())</f>
        <v/>
      </c>
      <c r="F70" s="28" t="inlineStr">
        <is>
          <t>kN</t>
        </is>
      </c>
      <c r="G70" s="23">
        <f>IF(AND(inputs_ok,5&lt;=n_lt),"α "&amp;TEXT(lt_a5,"0.00")&amp;"  G "&amp;TEXT(lt_G5,"0")&amp;"  Q "&amp;TEXT(lt_Q5,"0"),"")</f>
        <v/>
      </c>
    </row>
    <row r="71" ht="17" customHeight="1">
      <c r="B71" s="26" t="inlineStr">
        <is>
          <t>6.3.1.2</t>
        </is>
      </c>
      <c r="C71" s="24" t="inlineStr">
        <is>
          <t>Column below floor 6 from the top</t>
        </is>
      </c>
      <c r="D71" s="27" t="inlineStr">
        <is>
          <r>
            <rPr>
              <rFont val="Calibri"/>
              <i val="1"/>
              <color rgb="002B2B2B"/>
              <sz val="10"/>
            </rPr>
            <t>N</t>
          </r>
          <r>
            <rPr>
              <rFont val="Calibri"/>
              <i val="1"/>
              <color rgb="002B2B2B"/>
              <sz val="10"/>
              <vertAlign val="subscript"/>
            </rPr>
            <t>Ed,6</t>
          </r>
        </is>
      </c>
      <c r="E71" s="43">
        <f>IF(inputs_ok,IF(6&lt;=n_lt,lt_N6,"–"),NA())</f>
        <v/>
      </c>
      <c r="F71" s="28" t="inlineStr">
        <is>
          <t>kN</t>
        </is>
      </c>
      <c r="G71" s="23">
        <f>IF(AND(inputs_ok,6&lt;=n_lt),"α "&amp;TEXT(lt_a6,"0.00")&amp;"  G "&amp;TEXT(lt_G6,"0")&amp;"  Q "&amp;TEXT(lt_Q6,"0"),"")</f>
        <v/>
      </c>
    </row>
    <row r="72" ht="17" customHeight="1">
      <c r="B72" s="26" t="inlineStr">
        <is>
          <t>6.3.1.2</t>
        </is>
      </c>
      <c r="C72" s="24" t="inlineStr">
        <is>
          <t>Column below floor 7 from the top</t>
        </is>
      </c>
      <c r="D72" s="27" t="inlineStr">
        <is>
          <r>
            <rPr>
              <rFont val="Calibri"/>
              <i val="1"/>
              <color rgb="002B2B2B"/>
              <sz val="10"/>
            </rPr>
            <t>N</t>
          </r>
          <r>
            <rPr>
              <rFont val="Calibri"/>
              <i val="1"/>
              <color rgb="002B2B2B"/>
              <sz val="10"/>
              <vertAlign val="subscript"/>
            </rPr>
            <t>Ed,7</t>
          </r>
        </is>
      </c>
      <c r="E72" s="43">
        <f>IF(inputs_ok,IF(7&lt;=n_lt,lt_N7,"–"),NA())</f>
        <v/>
      </c>
      <c r="F72" s="28" t="inlineStr">
        <is>
          <t>kN</t>
        </is>
      </c>
      <c r="G72" s="23">
        <f>IF(AND(inputs_ok,7&lt;=n_lt),"α "&amp;TEXT(lt_a7,"0.00")&amp;"  G "&amp;TEXT(lt_G7,"0")&amp;"  Q "&amp;TEXT(lt_Q7,"0"),"")</f>
        <v/>
      </c>
    </row>
    <row r="73" ht="17" customHeight="1">
      <c r="B73" s="26" t="inlineStr">
        <is>
          <t>6.3.1.2</t>
        </is>
      </c>
      <c r="C73" s="24" t="inlineStr">
        <is>
          <t>Column below floor 8 from the top</t>
        </is>
      </c>
      <c r="D73" s="27" t="inlineStr">
        <is>
          <r>
            <rPr>
              <rFont val="Calibri"/>
              <i val="1"/>
              <color rgb="002B2B2B"/>
              <sz val="10"/>
            </rPr>
            <t>N</t>
          </r>
          <r>
            <rPr>
              <rFont val="Calibri"/>
              <i val="1"/>
              <color rgb="002B2B2B"/>
              <sz val="10"/>
              <vertAlign val="subscript"/>
            </rPr>
            <t>Ed,8</t>
          </r>
        </is>
      </c>
      <c r="E73" s="43">
        <f>IF(inputs_ok,IF(8&lt;=n_lt,lt_N8,"–"),NA())</f>
        <v/>
      </c>
      <c r="F73" s="28" t="inlineStr">
        <is>
          <t>kN</t>
        </is>
      </c>
      <c r="G73" s="23">
        <f>IF(AND(inputs_ok,8&lt;=n_lt),"α "&amp;TEXT(lt_a8,"0.00")&amp;"  G "&amp;TEXT(lt_G8,"0")&amp;"  Q "&amp;TEXT(lt_Q8,"0"),"")</f>
        <v/>
      </c>
    </row>
    <row r="74" ht="17" customHeight="1">
      <c r="B74" s="26" t="inlineStr">
        <is>
          <t>6.3.1.2</t>
        </is>
      </c>
      <c r="C74" s="24" t="inlineStr">
        <is>
          <t>Column below floor 9 from the top</t>
        </is>
      </c>
      <c r="D74" s="27" t="inlineStr">
        <is>
          <r>
            <rPr>
              <rFont val="Calibri"/>
              <i val="1"/>
              <color rgb="002B2B2B"/>
              <sz val="10"/>
            </rPr>
            <t>N</t>
          </r>
          <r>
            <rPr>
              <rFont val="Calibri"/>
              <i val="1"/>
              <color rgb="002B2B2B"/>
              <sz val="10"/>
              <vertAlign val="subscript"/>
            </rPr>
            <t>Ed,9</t>
          </r>
        </is>
      </c>
      <c r="E74" s="43">
        <f>IF(inputs_ok,IF(9&lt;=n_lt,lt_N9,"–"),NA())</f>
        <v/>
      </c>
      <c r="F74" s="28" t="inlineStr">
        <is>
          <t>kN</t>
        </is>
      </c>
      <c r="G74" s="23">
        <f>IF(AND(inputs_ok,9&lt;=n_lt),"α "&amp;TEXT(lt_a9,"0.00")&amp;"  G "&amp;TEXT(lt_G9,"0")&amp;"  Q "&amp;TEXT(lt_Q9,"0"),"")</f>
        <v/>
      </c>
    </row>
    <row r="75" ht="17" customHeight="1">
      <c r="B75" s="26" t="inlineStr">
        <is>
          <t>6.3.1.2</t>
        </is>
      </c>
      <c r="C75" s="24" t="inlineStr">
        <is>
          <t>Column below floor 10 from the top</t>
        </is>
      </c>
      <c r="D75" s="27" t="inlineStr">
        <is>
          <r>
            <rPr>
              <rFont val="Calibri"/>
              <i val="1"/>
              <color rgb="002B2B2B"/>
              <sz val="10"/>
            </rPr>
            <t>N</t>
          </r>
          <r>
            <rPr>
              <rFont val="Calibri"/>
              <i val="1"/>
              <color rgb="002B2B2B"/>
              <sz val="10"/>
              <vertAlign val="subscript"/>
            </rPr>
            <t>Ed,10</t>
          </r>
        </is>
      </c>
      <c r="E75" s="43">
        <f>IF(inputs_ok,IF(10&lt;=n_lt,lt_N10,"–"),NA())</f>
        <v/>
      </c>
      <c r="F75" s="28" t="inlineStr">
        <is>
          <t>kN</t>
        </is>
      </c>
      <c r="G75" s="23">
        <f>IF(AND(inputs_ok,10&lt;=n_lt),"α "&amp;TEXT(lt_a10,"0.00")&amp;"  G "&amp;TEXT(lt_G10,"0")&amp;"  Q "&amp;TEXT(lt_Q10,"0"),"")</f>
        <v/>
      </c>
    </row>
    <row r="76" ht="17" customHeight="1">
      <c r="B76" s="26" t="inlineStr">
        <is>
          <t>6.3.1.2</t>
        </is>
      </c>
      <c r="C76" s="24" t="inlineStr">
        <is>
          <t>Column below floor 11 from the top</t>
        </is>
      </c>
      <c r="D76" s="27" t="inlineStr">
        <is>
          <r>
            <rPr>
              <rFont val="Calibri"/>
              <i val="1"/>
              <color rgb="002B2B2B"/>
              <sz val="10"/>
            </rPr>
            <t>N</t>
          </r>
          <r>
            <rPr>
              <rFont val="Calibri"/>
              <i val="1"/>
              <color rgb="002B2B2B"/>
              <sz val="10"/>
              <vertAlign val="subscript"/>
            </rPr>
            <t>Ed,11</t>
          </r>
        </is>
      </c>
      <c r="E76" s="43">
        <f>IF(inputs_ok,IF(11&lt;=n_lt,lt_N11,"–"),NA())</f>
        <v/>
      </c>
      <c r="F76" s="28" t="inlineStr">
        <is>
          <t>kN</t>
        </is>
      </c>
      <c r="G76" s="23">
        <f>IF(AND(inputs_ok,11&lt;=n_lt),"α "&amp;TEXT(lt_a11,"0.00")&amp;"  G "&amp;TEXT(lt_G11,"0")&amp;"  Q "&amp;TEXT(lt_Q11,"0"),"")</f>
        <v/>
      </c>
    </row>
    <row r="77" ht="17" customHeight="1">
      <c r="B77" s="26" t="inlineStr">
        <is>
          <t>6.3.1.2</t>
        </is>
      </c>
      <c r="C77" s="24" t="inlineStr">
        <is>
          <t>Column below floor 12 from the top</t>
        </is>
      </c>
      <c r="D77" s="27" t="inlineStr">
        <is>
          <r>
            <rPr>
              <rFont val="Calibri"/>
              <i val="1"/>
              <color rgb="002B2B2B"/>
              <sz val="10"/>
            </rPr>
            <t>N</t>
          </r>
          <r>
            <rPr>
              <rFont val="Calibri"/>
              <i val="1"/>
              <color rgb="002B2B2B"/>
              <sz val="10"/>
              <vertAlign val="subscript"/>
            </rPr>
            <t>Ed,12</t>
          </r>
        </is>
      </c>
      <c r="E77" s="43">
        <f>IF(inputs_ok,IF(12&lt;=n_lt,lt_N12,"–"),NA())</f>
        <v/>
      </c>
      <c r="F77" s="28" t="inlineStr">
        <is>
          <t>kN</t>
        </is>
      </c>
      <c r="G77" s="23">
        <f>IF(AND(inputs_ok,12&lt;=n_lt),"α "&amp;TEXT(lt_a12,"0.00")&amp;"  G "&amp;TEXT(lt_G12,"0")&amp;"  Q "&amp;TEXT(lt_Q12,"0"),"")</f>
        <v/>
      </c>
    </row>
    <row r="78" ht="29" customHeight="1">
      <c r="B78" s="42" t="inlineStr">
        <is>
          <t>Floors are counted from the top: the last row in use is the column at the foot of the building. The category limits the reduction to A to D (ψ0 = 0.7); storage (E) does not qualify.</t>
        </is>
      </c>
    </row>
    <row r="79"/>
    <row r="80" ht="29" customHeight="1">
      <c r="B80" s="42"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B80:G80"/>
    <mergeCell ref="E5:G5"/>
    <mergeCell ref="B78:G78"/>
    <mergeCell ref="B64:G64"/>
    <mergeCell ref="D2:G2"/>
    <mergeCell ref="E7:G7"/>
    <mergeCell ref="E6:G6"/>
    <mergeCell ref="C3:G3"/>
  </mergeCells>
  <conditionalFormatting sqref="G9:G81">
    <cfRule type="expression" priority="1" dxfId="0">
      <formula>G9="OK"</formula>
    </cfRule>
    <cfRule type="expression" priority="2" dxfId="1">
      <formula>G9="FAIL"</formula>
    </cfRule>
    <cfRule type="expression" priority="3" dxfId="2">
      <formula>LEFT(G9,1)="!"</formula>
    </cfRule>
  </conditionalFormatting>
  <dataValidations count="16">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"A  domestic and residential,B  offices,C  congregation areas,D  shopping areas"</formula1>
    </dataValidation>
    <dataValidation sqref="E13" showDropDown="0" showInputMessage="0" showErrorMessage="1" allowBlank="0" errorTitle="NA Engineering" error="Pick a value from the list." type="list" errorStyle="stop">
      <formula1>"Yes,No"</formula1>
    </dataValidation>
    <dataValidation sqref="E14" showDropDown="0" showInputMessage="0" showErrorMessage="1" allowBlank="0" errorTitle="NA Engineering" error="Pick a value from the list." type="list" errorStyle="stop">
      <formula1>"1,2,3,4,5,6,7,8,9,10,11,12"</formula1>
    </dataValidation>
    <dataValidation sqref="E15"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 0." type="decimal" errorStyle="stop" operator="greaterThanOrEqual">
      <formula1>0</formula1>
    </dataValidation>
    <dataValidation sqref="E20" showDropDown="0" showInputMessage="0" showErrorMessage="1" allowBlank="0" errorTitle="NA Engineering" error="Enter a number ≥ 0." type="decimal" errorStyle="stop" operator="greaterThanOrEqual">
      <formula1>0</formula1>
    </dataValidation>
    <dataValidation sqref="E21" showDropDown="0" showInputMessage="0" showErrorMessage="1" allowBlank="0" errorTitle="NA Engineering" error="Enter a number ≥ 0." type="decimal" errorStyle="stop" operator="greaterThanOrEqual">
      <formula1>0</formula1>
    </dataValidation>
    <dataValidation sqref="E22" showDropDown="0" showInputMessage="0" showErrorMessage="1" allowBlank="0" errorTitle="NA Engineering" error="Enter a number ≥ 0." type="decimal" errorStyle="stop" operator="greaterThanOrEqual">
      <formula1>0</formula1>
    </dataValidation>
    <dataValidation sqref="E23" showDropDown="0" showInputMessage="0" showErrorMessage="1" allowBlank="0" errorTitle="NA Engineering" error="Enter a number ≥ 0." type="decimal" errorStyle="stop" operator="greaterThanOrEqual">
      <formula1>0</formula1>
    </dataValidation>
    <dataValidation sqref="E24" showDropDown="0" showInputMessage="0" showErrorMessage="1" allowBlank="0" errorTitle="NA Engineering" error="Enter a number ≥ 0." type="decimal" errorStyle="stop" operator="greaterThanOrEqual">
      <formula1>0</formula1>
    </dataValidation>
    <dataValidation sqref="E25" showDropDown="0" showInputMessage="0" showErrorMessage="1" allowBlank="0" errorTitle="NA Engineering" error="Enter a number greater than 0." type="decimal" errorStyle="stop" operator="greaterThan">
      <formula1>0</formula1>
    </dataValidation>
    <dataValidation sqref="E26" showDropDown="0" showInputMessage="0" showErrorMessage="1" allowBlank="0" errorTitle="NA Engineering" error="Enter a number greater than 0." type="decimal" errorStyle="stop" operator="greaterThan">
      <formula1>0</formula1>
    </dataValidation>
    <dataValidation sqref="E27" showDropDown="0" showInputMessage="0" showErrorMessage="1" allowBlank="0" errorTitle="NA Engineering" error="Enter a number greater than 0." type="decimal" errorStyle="stop" operator="greaterThan">
      <formula1>0</formula1>
    </dataValidation>
    <dataValidation sqref="E28"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&amp;K8A8A8ANAE-RC-019  v1.0</oddFooter>
    <evenHeader/>
    <evenFooter/>
    <firstHeader/>
    <firstFooter/>
  </headerFooter>
  <rowBreaks count="1" manualBreakCount="1">
    <brk id="30"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Q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ground</t>
        </is>
      </c>
      <c r="G2" t="inlineStr">
        <is>
          <t>column</t>
        </is>
      </c>
      <c r="J2" t="inlineStr">
        <is>
          <t>level 0</t>
        </is>
      </c>
      <c r="M2">
        <f>IF(inputs_ok,IF(0&lt;=n_lt,"Roof",""),"")</f>
        <v/>
      </c>
      <c r="P2" t="inlineStr">
        <is>
          <t>N0</t>
        </is>
      </c>
      <c r="S2">
        <f>IF(inputs_ok,IF(0&lt;=n_lt,TEXT(lt_N0,"0"),""),"")</f>
        <v/>
      </c>
      <c r="V2" t="inlineStr">
        <is>
          <t>level 1</t>
        </is>
      </c>
      <c r="Y2">
        <f>IF(inputs_ok,IF(1&lt;=n_lt,"Floor "&amp;(n_lt-1+1),""),"")</f>
        <v/>
      </c>
      <c r="AB2" t="inlineStr">
        <is>
          <t>N1</t>
        </is>
      </c>
      <c r="AE2">
        <f>IF(inputs_ok,IF(1&lt;=n_lt,TEXT(lt_N1,"0"),""),"")</f>
        <v/>
      </c>
      <c r="AH2" t="inlineStr">
        <is>
          <t>level 2</t>
        </is>
      </c>
      <c r="AK2">
        <f>IF(inputs_ok,IF(2&lt;=n_lt,"Floor "&amp;(n_lt-2+1),""),"")</f>
        <v/>
      </c>
      <c r="AN2" t="inlineStr">
        <is>
          <t>N2</t>
        </is>
      </c>
      <c r="AQ2">
        <f>IF(inputs_ok,IF(2&lt;=n_lt,TEXT(lt_N2,"0"),""),"")</f>
        <v/>
      </c>
      <c r="AT2" t="inlineStr">
        <is>
          <t>level 3</t>
        </is>
      </c>
      <c r="AW2">
        <f>IF(inputs_ok,IF(3&lt;=n_lt,"Floor "&amp;(n_lt-3+1),""),"")</f>
        <v/>
      </c>
      <c r="AZ2" t="inlineStr">
        <is>
          <t>N3</t>
        </is>
      </c>
      <c r="BC2">
        <f>IF(inputs_ok,IF(3&lt;=n_lt,TEXT(lt_N3,"0"),""),"")</f>
        <v/>
      </c>
      <c r="BF2" t="inlineStr">
        <is>
          <t>level 4</t>
        </is>
      </c>
      <c r="BI2">
        <f>IF(inputs_ok,IF(4&lt;=n_lt,"Floor "&amp;(n_lt-4+1),""),"")</f>
        <v/>
      </c>
      <c r="BL2" t="inlineStr">
        <is>
          <t>N4</t>
        </is>
      </c>
      <c r="BO2">
        <f>IF(inputs_ok,IF(4&lt;=n_lt,TEXT(lt_N4,"0"),""),"")</f>
        <v/>
      </c>
      <c r="BR2" t="inlineStr">
        <is>
          <t>level 5</t>
        </is>
      </c>
      <c r="BU2">
        <f>IF(inputs_ok,IF(5&lt;=n_lt,"Floor "&amp;(n_lt-5+1),""),"")</f>
        <v/>
      </c>
      <c r="BX2" t="inlineStr">
        <is>
          <t>N5</t>
        </is>
      </c>
      <c r="CA2">
        <f>IF(inputs_ok,IF(5&lt;=n_lt,TEXT(lt_N5,"0"),""),"")</f>
        <v/>
      </c>
      <c r="CD2" t="inlineStr">
        <is>
          <t>level 6</t>
        </is>
      </c>
      <c r="CG2">
        <f>IF(inputs_ok,IF(6&lt;=n_lt,"Floor "&amp;(n_lt-6+1),""),"")</f>
        <v/>
      </c>
      <c r="CJ2" t="inlineStr">
        <is>
          <t>N6</t>
        </is>
      </c>
      <c r="CM2">
        <f>IF(inputs_ok,IF(6&lt;=n_lt,TEXT(lt_N6,"0"),""),"")</f>
        <v/>
      </c>
      <c r="CP2" t="inlineStr">
        <is>
          <t>level 7</t>
        </is>
      </c>
      <c r="CS2">
        <f>IF(inputs_ok,IF(7&lt;=n_lt,"Floor "&amp;(n_lt-7+1),""),"")</f>
        <v/>
      </c>
      <c r="CV2" t="inlineStr">
        <is>
          <t>N7</t>
        </is>
      </c>
      <c r="CY2">
        <f>IF(inputs_ok,IF(7&lt;=n_lt,TEXT(lt_N7,"0"),""),"")</f>
        <v/>
      </c>
      <c r="DB2" t="inlineStr">
        <is>
          <t>level 8</t>
        </is>
      </c>
      <c r="DE2">
        <f>IF(inputs_ok,IF(8&lt;=n_lt,"Floor "&amp;(n_lt-8+1),""),"")</f>
        <v/>
      </c>
      <c r="DH2" t="inlineStr">
        <is>
          <t>N8</t>
        </is>
      </c>
      <c r="DK2">
        <f>IF(inputs_ok,IF(8&lt;=n_lt,TEXT(lt_N8,"0"),""),"")</f>
        <v/>
      </c>
      <c r="DN2" t="inlineStr">
        <is>
          <t>level 9</t>
        </is>
      </c>
      <c r="DQ2">
        <f>IF(inputs_ok,IF(9&lt;=n_lt,"Floor "&amp;(n_lt-9+1),""),"")</f>
        <v/>
      </c>
      <c r="DT2" t="inlineStr">
        <is>
          <t>N9</t>
        </is>
      </c>
      <c r="DW2">
        <f>IF(inputs_ok,IF(9&lt;=n_lt,TEXT(lt_N9,"0"),""),"")</f>
        <v/>
      </c>
      <c r="DZ2" t="inlineStr">
        <is>
          <t>level 10</t>
        </is>
      </c>
      <c r="EC2">
        <f>IF(inputs_ok,IF(10&lt;=n_lt,"Floor "&amp;(n_lt-10+1),""),"")</f>
        <v/>
      </c>
      <c r="EF2" t="inlineStr">
        <is>
          <t>N10</t>
        </is>
      </c>
      <c r="EI2">
        <f>IF(inputs_ok,IF(10&lt;=n_lt,TEXT(lt_N10,"0"),""),"")</f>
        <v/>
      </c>
      <c r="EL2" t="inlineStr">
        <is>
          <t>level 11</t>
        </is>
      </c>
      <c r="EO2">
        <f>IF(inputs_ok,IF(11&lt;=n_lt,"Floor "&amp;(n_lt-11+1),""),"")</f>
        <v/>
      </c>
      <c r="ER2" t="inlineStr">
        <is>
          <t>N11</t>
        </is>
      </c>
      <c r="EU2">
        <f>IF(inputs_ok,IF(11&lt;=n_lt,TEXT(lt_N11,"0"),""),"")</f>
        <v/>
      </c>
      <c r="EX2" t="inlineStr">
        <is>
          <t>level 12</t>
        </is>
      </c>
      <c r="FA2">
        <f>IF(inputs_ok,IF(12&lt;=n_lt,"Floor "&amp;(n_lt-12+1),""),"")</f>
        <v/>
      </c>
      <c r="FD2" t="inlineStr">
        <is>
          <t>N12</t>
        </is>
      </c>
      <c r="FG2">
        <f>IF(inputs_ok,IF(12&lt;=n_lt,TEXT(lt_N12,"0"),""),"")</f>
        <v/>
      </c>
      <c r="FJ2" t="inlineStr">
        <is>
          <t>dim</t>
        </is>
      </c>
      <c r="FM2">
        <f>IF(inputs_ok,"hs = "&amp;TEXT(hs_lt,"0"),"")</f>
        <v/>
      </c>
      <c r="FP2" t="inlineStr">
        <is>
          <t>frame</t>
        </is>
      </c>
    </row>
    <row r="3">
      <c r="A3">
        <f>0</f>
        <v/>
      </c>
      <c r="B3">
        <f>0</f>
        <v/>
      </c>
      <c r="D3">
        <f>IF(inputs_ok,-(0.32*(0.9*((n_lt+1)*hs_lt)/1.55))*1.2,NA())</f>
        <v/>
      </c>
      <c r="E3">
        <f>0</f>
        <v/>
      </c>
      <c r="G3">
        <f>IF(inputs_ok,-MAX(b_lt,0.04*(0.9*((n_lt+1)*hs_lt)/1.55))/2,NA())</f>
        <v/>
      </c>
      <c r="H3">
        <f>0</f>
        <v/>
      </c>
      <c r="J3">
        <f>IF(inputs_ok,-(0.32*(0.9*((n_lt+1)*hs_lt)/1.55)),NA())</f>
        <v/>
      </c>
      <c r="K3">
        <f>IF(0&lt;=n_lt,((n_lt+1)*hs_lt)-0*hs_lt,NA())</f>
        <v/>
      </c>
      <c r="M3">
        <f>IF(inputs_ok,-(0.32*(0.9*((n_lt+1)*hs_lt)/1.55)),NA())</f>
        <v/>
      </c>
      <c r="N3">
        <f>IF(0&lt;=n_lt,((n_lt+1)*hs_lt)-0*hs_lt,NA())</f>
        <v/>
      </c>
      <c r="P3">
        <f>IF(inputs_ok,MAX(b_lt,0.04*(0.9*((n_lt+1)*hs_lt)/1.55))/2,NA())</f>
        <v/>
      </c>
      <c r="Q3">
        <f>IF(0&lt;=n_lt,((n_lt+1)*hs_lt)-(0+1)*hs_lt,NA())</f>
        <v/>
      </c>
      <c r="S3">
        <f>IF(inputs_ok,MAX(b_lt,0.04*(0.9*((n_lt+1)*hs_lt)/1.55))/2,NA())</f>
        <v/>
      </c>
      <c r="T3">
        <f>IF(0&lt;=n_lt,((n_lt+1)*hs_lt)-(0+1)*hs_lt,NA())+0.12*hs_lt</f>
        <v/>
      </c>
      <c r="V3">
        <f>IF(inputs_ok,-(0.32*(0.9*((n_lt+1)*hs_lt)/1.55)),NA())</f>
        <v/>
      </c>
      <c r="W3">
        <f>IF(1&lt;=n_lt,((n_lt+1)*hs_lt)-1*hs_lt,NA())</f>
        <v/>
      </c>
      <c r="Y3">
        <f>IF(inputs_ok,-(0.32*(0.9*((n_lt+1)*hs_lt)/1.55)),NA())</f>
        <v/>
      </c>
      <c r="Z3">
        <f>IF(1&lt;=n_lt,((n_lt+1)*hs_lt)-1*hs_lt,NA())</f>
        <v/>
      </c>
      <c r="AB3">
        <f>IF(inputs_ok,MAX(b_lt,0.04*(0.9*((n_lt+1)*hs_lt)/1.55))/2,NA())</f>
        <v/>
      </c>
      <c r="AC3">
        <f>IF(1&lt;=n_lt,((n_lt+1)*hs_lt)-(1+1)*hs_lt,NA())</f>
        <v/>
      </c>
      <c r="AE3">
        <f>IF(inputs_ok,MAX(b_lt,0.04*(0.9*((n_lt+1)*hs_lt)/1.55))/2,NA())</f>
        <v/>
      </c>
      <c r="AF3">
        <f>IF(1&lt;=n_lt,((n_lt+1)*hs_lt)-(1+1)*hs_lt,NA())+0.12*hs_lt</f>
        <v/>
      </c>
      <c r="AH3">
        <f>IF(inputs_ok,-(0.32*(0.9*((n_lt+1)*hs_lt)/1.55)),NA())</f>
        <v/>
      </c>
      <c r="AI3">
        <f>IF(2&lt;=n_lt,((n_lt+1)*hs_lt)-2*hs_lt,NA())</f>
        <v/>
      </c>
      <c r="AK3">
        <f>IF(inputs_ok,-(0.32*(0.9*((n_lt+1)*hs_lt)/1.55)),NA())</f>
        <v/>
      </c>
      <c r="AL3">
        <f>IF(2&lt;=n_lt,((n_lt+1)*hs_lt)-2*hs_lt,NA())</f>
        <v/>
      </c>
      <c r="AN3">
        <f>IF(inputs_ok,MAX(b_lt,0.04*(0.9*((n_lt+1)*hs_lt)/1.55))/2,NA())</f>
        <v/>
      </c>
      <c r="AO3">
        <f>IF(2&lt;=n_lt,((n_lt+1)*hs_lt)-(2+1)*hs_lt,NA())</f>
        <v/>
      </c>
      <c r="AQ3">
        <f>IF(inputs_ok,MAX(b_lt,0.04*(0.9*((n_lt+1)*hs_lt)/1.55))/2,NA())</f>
        <v/>
      </c>
      <c r="AR3">
        <f>IF(2&lt;=n_lt,((n_lt+1)*hs_lt)-(2+1)*hs_lt,NA())+0.12*hs_lt</f>
        <v/>
      </c>
      <c r="AT3">
        <f>IF(inputs_ok,-(0.32*(0.9*((n_lt+1)*hs_lt)/1.55)),NA())</f>
        <v/>
      </c>
      <c r="AU3">
        <f>IF(3&lt;=n_lt,((n_lt+1)*hs_lt)-3*hs_lt,NA())</f>
        <v/>
      </c>
      <c r="AW3">
        <f>IF(inputs_ok,-(0.32*(0.9*((n_lt+1)*hs_lt)/1.55)),NA())</f>
        <v/>
      </c>
      <c r="AX3">
        <f>IF(3&lt;=n_lt,((n_lt+1)*hs_lt)-3*hs_lt,NA())</f>
        <v/>
      </c>
      <c r="AZ3">
        <f>IF(inputs_ok,MAX(b_lt,0.04*(0.9*((n_lt+1)*hs_lt)/1.55))/2,NA())</f>
        <v/>
      </c>
      <c r="BA3">
        <f>IF(3&lt;=n_lt,((n_lt+1)*hs_lt)-(3+1)*hs_lt,NA())</f>
        <v/>
      </c>
      <c r="BC3">
        <f>IF(inputs_ok,MAX(b_lt,0.04*(0.9*((n_lt+1)*hs_lt)/1.55))/2,NA())</f>
        <v/>
      </c>
      <c r="BD3">
        <f>IF(3&lt;=n_lt,((n_lt+1)*hs_lt)-(3+1)*hs_lt,NA())+0.12*hs_lt</f>
        <v/>
      </c>
      <c r="BF3">
        <f>IF(inputs_ok,-(0.32*(0.9*((n_lt+1)*hs_lt)/1.55)),NA())</f>
        <v/>
      </c>
      <c r="BG3">
        <f>IF(4&lt;=n_lt,((n_lt+1)*hs_lt)-4*hs_lt,NA())</f>
        <v/>
      </c>
      <c r="BI3">
        <f>IF(inputs_ok,-(0.32*(0.9*((n_lt+1)*hs_lt)/1.55)),NA())</f>
        <v/>
      </c>
      <c r="BJ3">
        <f>IF(4&lt;=n_lt,((n_lt+1)*hs_lt)-4*hs_lt,NA())</f>
        <v/>
      </c>
      <c r="BL3">
        <f>IF(inputs_ok,MAX(b_lt,0.04*(0.9*((n_lt+1)*hs_lt)/1.55))/2,NA())</f>
        <v/>
      </c>
      <c r="BM3">
        <f>IF(4&lt;=n_lt,((n_lt+1)*hs_lt)-(4+1)*hs_lt,NA())</f>
        <v/>
      </c>
      <c r="BO3">
        <f>IF(inputs_ok,MAX(b_lt,0.04*(0.9*((n_lt+1)*hs_lt)/1.55))/2,NA())</f>
        <v/>
      </c>
      <c r="BP3">
        <f>IF(4&lt;=n_lt,((n_lt+1)*hs_lt)-(4+1)*hs_lt,NA())+0.12*hs_lt</f>
        <v/>
      </c>
      <c r="BR3">
        <f>IF(inputs_ok,-(0.32*(0.9*((n_lt+1)*hs_lt)/1.55)),NA())</f>
        <v/>
      </c>
      <c r="BS3">
        <f>IF(5&lt;=n_lt,((n_lt+1)*hs_lt)-5*hs_lt,NA())</f>
        <v/>
      </c>
      <c r="BU3">
        <f>IF(inputs_ok,-(0.32*(0.9*((n_lt+1)*hs_lt)/1.55)),NA())</f>
        <v/>
      </c>
      <c r="BV3">
        <f>IF(5&lt;=n_lt,((n_lt+1)*hs_lt)-5*hs_lt,NA())</f>
        <v/>
      </c>
      <c r="BX3">
        <f>IF(inputs_ok,MAX(b_lt,0.04*(0.9*((n_lt+1)*hs_lt)/1.55))/2,NA())</f>
        <v/>
      </c>
      <c r="BY3">
        <f>IF(5&lt;=n_lt,((n_lt+1)*hs_lt)-(5+1)*hs_lt,NA())</f>
        <v/>
      </c>
      <c r="CA3">
        <f>IF(inputs_ok,MAX(b_lt,0.04*(0.9*((n_lt+1)*hs_lt)/1.55))/2,NA())</f>
        <v/>
      </c>
      <c r="CB3">
        <f>IF(5&lt;=n_lt,((n_lt+1)*hs_lt)-(5+1)*hs_lt,NA())+0.12*hs_lt</f>
        <v/>
      </c>
      <c r="CD3">
        <f>IF(inputs_ok,-(0.32*(0.9*((n_lt+1)*hs_lt)/1.55)),NA())</f>
        <v/>
      </c>
      <c r="CE3">
        <f>IF(6&lt;=n_lt,((n_lt+1)*hs_lt)-6*hs_lt,NA())</f>
        <v/>
      </c>
      <c r="CG3">
        <f>IF(inputs_ok,-(0.32*(0.9*((n_lt+1)*hs_lt)/1.55)),NA())</f>
        <v/>
      </c>
      <c r="CH3">
        <f>IF(6&lt;=n_lt,((n_lt+1)*hs_lt)-6*hs_lt,NA())</f>
        <v/>
      </c>
      <c r="CJ3">
        <f>IF(inputs_ok,MAX(b_lt,0.04*(0.9*((n_lt+1)*hs_lt)/1.55))/2,NA())</f>
        <v/>
      </c>
      <c r="CK3">
        <f>IF(6&lt;=n_lt,((n_lt+1)*hs_lt)-(6+1)*hs_lt,NA())</f>
        <v/>
      </c>
      <c r="CM3">
        <f>IF(inputs_ok,MAX(b_lt,0.04*(0.9*((n_lt+1)*hs_lt)/1.55))/2,NA())</f>
        <v/>
      </c>
      <c r="CN3">
        <f>IF(6&lt;=n_lt,((n_lt+1)*hs_lt)-(6+1)*hs_lt,NA())+0.12*hs_lt</f>
        <v/>
      </c>
      <c r="CP3">
        <f>IF(inputs_ok,-(0.32*(0.9*((n_lt+1)*hs_lt)/1.55)),NA())</f>
        <v/>
      </c>
      <c r="CQ3">
        <f>IF(7&lt;=n_lt,((n_lt+1)*hs_lt)-7*hs_lt,NA())</f>
        <v/>
      </c>
      <c r="CS3">
        <f>IF(inputs_ok,-(0.32*(0.9*((n_lt+1)*hs_lt)/1.55)),NA())</f>
        <v/>
      </c>
      <c r="CT3">
        <f>IF(7&lt;=n_lt,((n_lt+1)*hs_lt)-7*hs_lt,NA())</f>
        <v/>
      </c>
      <c r="CV3">
        <f>IF(inputs_ok,MAX(b_lt,0.04*(0.9*((n_lt+1)*hs_lt)/1.55))/2,NA())</f>
        <v/>
      </c>
      <c r="CW3">
        <f>IF(7&lt;=n_lt,((n_lt+1)*hs_lt)-(7+1)*hs_lt,NA())</f>
        <v/>
      </c>
      <c r="CY3">
        <f>IF(inputs_ok,MAX(b_lt,0.04*(0.9*((n_lt+1)*hs_lt)/1.55))/2,NA())</f>
        <v/>
      </c>
      <c r="CZ3">
        <f>IF(7&lt;=n_lt,((n_lt+1)*hs_lt)-(7+1)*hs_lt,NA())+0.12*hs_lt</f>
        <v/>
      </c>
      <c r="DB3">
        <f>IF(inputs_ok,-(0.32*(0.9*((n_lt+1)*hs_lt)/1.55)),NA())</f>
        <v/>
      </c>
      <c r="DC3">
        <f>IF(8&lt;=n_lt,((n_lt+1)*hs_lt)-8*hs_lt,NA())</f>
        <v/>
      </c>
      <c r="DE3">
        <f>IF(inputs_ok,-(0.32*(0.9*((n_lt+1)*hs_lt)/1.55)),NA())</f>
        <v/>
      </c>
      <c r="DF3">
        <f>IF(8&lt;=n_lt,((n_lt+1)*hs_lt)-8*hs_lt,NA())</f>
        <v/>
      </c>
      <c r="DH3">
        <f>IF(inputs_ok,MAX(b_lt,0.04*(0.9*((n_lt+1)*hs_lt)/1.55))/2,NA())</f>
        <v/>
      </c>
      <c r="DI3">
        <f>IF(8&lt;=n_lt,((n_lt+1)*hs_lt)-(8+1)*hs_lt,NA())</f>
        <v/>
      </c>
      <c r="DK3">
        <f>IF(inputs_ok,MAX(b_lt,0.04*(0.9*((n_lt+1)*hs_lt)/1.55))/2,NA())</f>
        <v/>
      </c>
      <c r="DL3">
        <f>IF(8&lt;=n_lt,((n_lt+1)*hs_lt)-(8+1)*hs_lt,NA())+0.12*hs_lt</f>
        <v/>
      </c>
      <c r="DN3">
        <f>IF(inputs_ok,-(0.32*(0.9*((n_lt+1)*hs_lt)/1.55)),NA())</f>
        <v/>
      </c>
      <c r="DO3">
        <f>IF(9&lt;=n_lt,((n_lt+1)*hs_lt)-9*hs_lt,NA())</f>
        <v/>
      </c>
      <c r="DQ3">
        <f>IF(inputs_ok,-(0.32*(0.9*((n_lt+1)*hs_lt)/1.55)),NA())</f>
        <v/>
      </c>
      <c r="DR3">
        <f>IF(9&lt;=n_lt,((n_lt+1)*hs_lt)-9*hs_lt,NA())</f>
        <v/>
      </c>
      <c r="DT3">
        <f>IF(inputs_ok,MAX(b_lt,0.04*(0.9*((n_lt+1)*hs_lt)/1.55))/2,NA())</f>
        <v/>
      </c>
      <c r="DU3">
        <f>IF(9&lt;=n_lt,((n_lt+1)*hs_lt)-(9+1)*hs_lt,NA())</f>
        <v/>
      </c>
      <c r="DW3">
        <f>IF(inputs_ok,MAX(b_lt,0.04*(0.9*((n_lt+1)*hs_lt)/1.55))/2,NA())</f>
        <v/>
      </c>
      <c r="DX3">
        <f>IF(9&lt;=n_lt,((n_lt+1)*hs_lt)-(9+1)*hs_lt,NA())+0.12*hs_lt</f>
        <v/>
      </c>
      <c r="DZ3">
        <f>IF(inputs_ok,-(0.32*(0.9*((n_lt+1)*hs_lt)/1.55)),NA())</f>
        <v/>
      </c>
      <c r="EA3">
        <f>IF(10&lt;=n_lt,((n_lt+1)*hs_lt)-10*hs_lt,NA())</f>
        <v/>
      </c>
      <c r="EC3">
        <f>IF(inputs_ok,-(0.32*(0.9*((n_lt+1)*hs_lt)/1.55)),NA())</f>
        <v/>
      </c>
      <c r="ED3">
        <f>IF(10&lt;=n_lt,((n_lt+1)*hs_lt)-10*hs_lt,NA())</f>
        <v/>
      </c>
      <c r="EF3">
        <f>IF(inputs_ok,MAX(b_lt,0.04*(0.9*((n_lt+1)*hs_lt)/1.55))/2,NA())</f>
        <v/>
      </c>
      <c r="EG3">
        <f>IF(10&lt;=n_lt,((n_lt+1)*hs_lt)-(10+1)*hs_lt,NA())</f>
        <v/>
      </c>
      <c r="EI3">
        <f>IF(inputs_ok,MAX(b_lt,0.04*(0.9*((n_lt+1)*hs_lt)/1.55))/2,NA())</f>
        <v/>
      </c>
      <c r="EJ3">
        <f>IF(10&lt;=n_lt,((n_lt+1)*hs_lt)-(10+1)*hs_lt,NA())+0.12*hs_lt</f>
        <v/>
      </c>
      <c r="EL3">
        <f>IF(inputs_ok,-(0.32*(0.9*((n_lt+1)*hs_lt)/1.55)),NA())</f>
        <v/>
      </c>
      <c r="EM3">
        <f>IF(11&lt;=n_lt,((n_lt+1)*hs_lt)-11*hs_lt,NA())</f>
        <v/>
      </c>
      <c r="EO3">
        <f>IF(inputs_ok,-(0.32*(0.9*((n_lt+1)*hs_lt)/1.55)),NA())</f>
        <v/>
      </c>
      <c r="EP3">
        <f>IF(11&lt;=n_lt,((n_lt+1)*hs_lt)-11*hs_lt,NA())</f>
        <v/>
      </c>
      <c r="ER3">
        <f>IF(inputs_ok,MAX(b_lt,0.04*(0.9*((n_lt+1)*hs_lt)/1.55))/2,NA())</f>
        <v/>
      </c>
      <c r="ES3">
        <f>IF(11&lt;=n_lt,((n_lt+1)*hs_lt)-(11+1)*hs_lt,NA())</f>
        <v/>
      </c>
      <c r="EU3">
        <f>IF(inputs_ok,MAX(b_lt,0.04*(0.9*((n_lt+1)*hs_lt)/1.55))/2,NA())</f>
        <v/>
      </c>
      <c r="EV3">
        <f>IF(11&lt;=n_lt,((n_lt+1)*hs_lt)-(11+1)*hs_lt,NA())+0.12*hs_lt</f>
        <v/>
      </c>
      <c r="EX3">
        <f>IF(inputs_ok,-(0.32*(0.9*((n_lt+1)*hs_lt)/1.55)),NA())</f>
        <v/>
      </c>
      <c r="EY3">
        <f>IF(12&lt;=n_lt,((n_lt+1)*hs_lt)-12*hs_lt,NA())</f>
        <v/>
      </c>
      <c r="FA3">
        <f>IF(inputs_ok,-(0.32*(0.9*((n_lt+1)*hs_lt)/1.55)),NA())</f>
        <v/>
      </c>
      <c r="FB3">
        <f>IF(12&lt;=n_lt,((n_lt+1)*hs_lt)-12*hs_lt,NA())</f>
        <v/>
      </c>
      <c r="FD3">
        <f>IF(inputs_ok,MAX(b_lt,0.04*(0.9*((n_lt+1)*hs_lt)/1.55))/2,NA())</f>
        <v/>
      </c>
      <c r="FE3">
        <f>IF(12&lt;=n_lt,((n_lt+1)*hs_lt)-(12+1)*hs_lt,NA())</f>
        <v/>
      </c>
      <c r="FG3">
        <f>IF(inputs_ok,MAX(b_lt,0.04*(0.9*((n_lt+1)*hs_lt)/1.55))/2,NA())</f>
        <v/>
      </c>
      <c r="FH3">
        <f>IF(12&lt;=n_lt,((n_lt+1)*hs_lt)-(12+1)*hs_lt,NA())+0.12*hs_lt</f>
        <v/>
      </c>
      <c r="FJ3">
        <f>IF(inputs_ok,IF(TRUE,(0.32*(0.9*((n_lt+1)*hs_lt)/1.55))*1.1,NA()),NA())</f>
        <v/>
      </c>
      <c r="FK3">
        <f>IF(TRUE,((n_lt+1)*hs_lt)-hs_lt,NA())</f>
        <v/>
      </c>
      <c r="FM3">
        <f>IF(inputs_ok,IF(TRUE,(((0.32*(0.9*((n_lt+1)*hs_lt)/1.55))*1.1)+((0.32*(0.9*((n_lt+1)*hs_lt)/1.55))*1.1))/2,NA()),NA())</f>
        <v/>
      </c>
      <c r="FN3">
        <f>IF(TRUE,((((n_lt+1)*hs_lt)-hs_lt)+(((n_lt+1)*hs_lt)))/2,NA())</f>
        <v/>
      </c>
      <c r="FP3">
        <f>((-(0.32*(0.9*((n_lt+1)*hs_lt)/1.55))*1.6)+((0.32*(0.9*((n_lt+1)*hs_lt)/1.55))*1.6))/2-MAX((1.04*((n_lt+1)*hs_lt))-(-0.04*((n_lt+1)*hs_lt)),(((0.32*(0.9*((n_lt+1)*hs_lt)/1.55))*1.6)-(-(0.32*(0.9*((n_lt+1)*hs_lt)/1.55))*1.6))/1.55)*0.58*1.55</f>
        <v/>
      </c>
      <c r="FQ3">
        <f>((-0.04*((n_lt+1)*hs_lt))+(1.04*((n_lt+1)*hs_lt)))/2-MAX((1.04*((n_lt+1)*hs_lt))-(-0.04*((n_lt+1)*hs_lt)),(((0.32*(0.9*((n_lt+1)*hs_lt)/1.55))*1.6)-(-(0.32*(0.9*((n_lt+1)*hs_lt)/1.55))*1.6))/1.55)*0.58</f>
        <v/>
      </c>
    </row>
    <row r="4">
      <c r="D4">
        <f>IF(inputs_ok,(0.32*(0.9*((n_lt+1)*hs_lt)/1.55))*1.2,NA())</f>
        <v/>
      </c>
      <c r="E4">
        <f>0</f>
        <v/>
      </c>
      <c r="G4">
        <f>IF(inputs_ok,-MAX(b_lt,0.04*(0.9*((n_lt+1)*hs_lt)/1.55))/2,NA())</f>
        <v/>
      </c>
      <c r="H4">
        <f>((n_lt+1)*hs_lt)</f>
        <v/>
      </c>
      <c r="J4">
        <f>IF(inputs_ok,(0.32*(0.9*((n_lt+1)*hs_lt)/1.55)),NA())</f>
        <v/>
      </c>
      <c r="K4">
        <f>IF(0&lt;=n_lt,((n_lt+1)*hs_lt)-0*hs_lt,NA())</f>
        <v/>
      </c>
      <c r="V4">
        <f>IF(inputs_ok,(0.32*(0.9*((n_lt+1)*hs_lt)/1.55)),NA())</f>
        <v/>
      </c>
      <c r="W4">
        <f>IF(1&lt;=n_lt,((n_lt+1)*hs_lt)-1*hs_lt,NA())</f>
        <v/>
      </c>
      <c r="AH4">
        <f>IF(inputs_ok,(0.32*(0.9*((n_lt+1)*hs_lt)/1.55)),NA())</f>
        <v/>
      </c>
      <c r="AI4">
        <f>IF(2&lt;=n_lt,((n_lt+1)*hs_lt)-2*hs_lt,NA())</f>
        <v/>
      </c>
      <c r="AT4">
        <f>IF(inputs_ok,(0.32*(0.9*((n_lt+1)*hs_lt)/1.55)),NA())</f>
        <v/>
      </c>
      <c r="AU4">
        <f>IF(3&lt;=n_lt,((n_lt+1)*hs_lt)-3*hs_lt,NA())</f>
        <v/>
      </c>
      <c r="BF4">
        <f>IF(inputs_ok,(0.32*(0.9*((n_lt+1)*hs_lt)/1.55)),NA())</f>
        <v/>
      </c>
      <c r="BG4">
        <f>IF(4&lt;=n_lt,((n_lt+1)*hs_lt)-4*hs_lt,NA())</f>
        <v/>
      </c>
      <c r="BR4">
        <f>IF(inputs_ok,(0.32*(0.9*((n_lt+1)*hs_lt)/1.55)),NA())</f>
        <v/>
      </c>
      <c r="BS4">
        <f>IF(5&lt;=n_lt,((n_lt+1)*hs_lt)-5*hs_lt,NA())</f>
        <v/>
      </c>
      <c r="CD4">
        <f>IF(inputs_ok,(0.32*(0.9*((n_lt+1)*hs_lt)/1.55)),NA())</f>
        <v/>
      </c>
      <c r="CE4">
        <f>IF(6&lt;=n_lt,((n_lt+1)*hs_lt)-6*hs_lt,NA())</f>
        <v/>
      </c>
      <c r="CP4">
        <f>IF(inputs_ok,(0.32*(0.9*((n_lt+1)*hs_lt)/1.55)),NA())</f>
        <v/>
      </c>
      <c r="CQ4">
        <f>IF(7&lt;=n_lt,((n_lt+1)*hs_lt)-7*hs_lt,NA())</f>
        <v/>
      </c>
      <c r="DB4">
        <f>IF(inputs_ok,(0.32*(0.9*((n_lt+1)*hs_lt)/1.55)),NA())</f>
        <v/>
      </c>
      <c r="DC4">
        <f>IF(8&lt;=n_lt,((n_lt+1)*hs_lt)-8*hs_lt,NA())</f>
        <v/>
      </c>
      <c r="DN4">
        <f>IF(inputs_ok,(0.32*(0.9*((n_lt+1)*hs_lt)/1.55)),NA())</f>
        <v/>
      </c>
      <c r="DO4">
        <f>IF(9&lt;=n_lt,((n_lt+1)*hs_lt)-9*hs_lt,NA())</f>
        <v/>
      </c>
      <c r="DZ4">
        <f>IF(inputs_ok,(0.32*(0.9*((n_lt+1)*hs_lt)/1.55)),NA())</f>
        <v/>
      </c>
      <c r="EA4">
        <f>IF(10&lt;=n_lt,((n_lt+1)*hs_lt)-10*hs_lt,NA())</f>
        <v/>
      </c>
      <c r="EL4">
        <f>IF(inputs_ok,(0.32*(0.9*((n_lt+1)*hs_lt)/1.55)),NA())</f>
        <v/>
      </c>
      <c r="EM4">
        <f>IF(11&lt;=n_lt,((n_lt+1)*hs_lt)-11*hs_lt,NA())</f>
        <v/>
      </c>
      <c r="EX4">
        <f>IF(inputs_ok,(0.32*(0.9*((n_lt+1)*hs_lt)/1.55)),NA())</f>
        <v/>
      </c>
      <c r="EY4">
        <f>IF(12&lt;=n_lt,((n_lt+1)*hs_lt)-12*hs_lt,NA())</f>
        <v/>
      </c>
      <c r="FJ4">
        <f>IF(inputs_ok,IF(TRUE,(0.32*(0.9*((n_lt+1)*hs_lt)/1.55))*1.1,NA()),NA())</f>
        <v/>
      </c>
      <c r="FK4">
        <f>IF(TRUE,((n_lt+1)*hs_lt),NA())</f>
        <v/>
      </c>
      <c r="FP4">
        <f>((-(0.32*(0.9*((n_lt+1)*hs_lt)/1.55))*1.6)+((0.32*(0.9*((n_lt+1)*hs_lt)/1.55))*1.6))/2+MAX((1.04*((n_lt+1)*hs_lt))-(-0.04*((n_lt+1)*hs_lt)),(((0.32*(0.9*((n_lt+1)*hs_lt)/1.55))*1.6)-(-(0.32*(0.9*((n_lt+1)*hs_lt)/1.55))*1.6))/1.55)*0.58*1.55</f>
        <v/>
      </c>
      <c r="FQ4">
        <f>((-0.04*((n_lt+1)*hs_lt))+(1.04*((n_lt+1)*hs_lt)))/2+MAX((1.04*((n_lt+1)*hs_lt))-(-0.04*((n_lt+1)*hs_lt)),(((0.32*(0.9*((n_lt+1)*hs_lt)/1.55))*1.6)-(-(0.32*(0.9*((n_lt+1)*hs_lt)/1.55))*1.6))/1.55)*0.58</f>
        <v/>
      </c>
    </row>
    <row r="5">
      <c r="G5">
        <f>IF(inputs_ok,MAX(b_lt,0.04*(0.9*((n_lt+1)*hs_lt)/1.55))/2,NA())</f>
        <v/>
      </c>
      <c r="H5">
        <f>((n_lt+1)*hs_lt)</f>
        <v/>
      </c>
    </row>
    <row r="6">
      <c r="G6">
        <f>IF(inputs_ok,MAX(b_lt,0.04*(0.9*((n_lt+1)*hs_lt)/1.55))/2,NA())</f>
        <v/>
      </c>
      <c r="H6">
        <f>0</f>
        <v/>
      </c>
    </row>
    <row r="7">
      <c r="G7">
        <f>IF(inputs_ok,-MAX(b_lt,0.04*(0.9*((n_lt+1)*hs_lt)/1.55))/2,NA())</f>
        <v/>
      </c>
      <c r="H7">
        <f>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NAE-RC-019 Column load take-down</dc:title>
  <dc:subject xmlns:dc="http://purl.org/dc/elements/1.1/">Axial load storey by storey  ·  imposed load reduction  ·  EN 1991-1-1 6.3.1.2 with the UK or Polish NA</dc:subject>
  <dcterms:created xmlns:dcterms="http://purl.org/dc/terms/" xmlns:xsi="http://www.w3.org/2001/XMLSchema-instance" xsi:type="dcterms:W3CDTF">2026-10-30T10:58:38Z</dcterms:created>
  <dcterms:modified xmlns:dcterms="http://purl.org/dc/terms/" xmlns:xsi="http://www.w3.org/2001/XMLSchema-instance" xsi:type="dcterms:W3CDTF">2026-10-30T10:58:38Z</dcterms:modified>
  <cp:lastModifiedBy>NA Engineering sp. z o.o.</cp:lastModifiedBy>
  <cp:keywords>NA Engineering; Eurocode 2; EN 1992-1-1</cp:keywords>
</cp:coreProperties>
</file>